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4.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5.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6.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7.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8.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9.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mes.a.shipp\Desktop\"/>
    </mc:Choice>
  </mc:AlternateContent>
  <bookViews>
    <workbookView xWindow="9165" yWindow="765" windowWidth="13440" windowHeight="12480"/>
  </bookViews>
  <sheets>
    <sheet name="Introduction" sheetId="18" r:id="rId1"/>
    <sheet name="Position Descriptions" sheetId="32" r:id="rId2"/>
    <sheet name="Definitions" sheetId="33" r:id="rId3"/>
    <sheet name="1.1 Staffing" sheetId="2" r:id="rId4"/>
    <sheet name="1.2 Staff Qualifications" sheetId="3" r:id="rId5"/>
    <sheet name="1.3 Staff Training" sheetId="26" r:id="rId6"/>
    <sheet name="2.1 Square Footage" sheetId="28" r:id="rId7"/>
    <sheet name="2.2 Facility Quality" sheetId="29" r:id="rId8"/>
    <sheet name="3.1 Programming" sheetId="7" r:id="rId9"/>
    <sheet name="3.2 Outreach Requirements" sheetId="8" r:id="rId10"/>
    <sheet name="4.1 Equipment" sheetId="14" r:id="rId11"/>
    <sheet name="5.1 Administration" sheetId="25" r:id="rId12"/>
    <sheet name="Customer Satisfaction" sheetId="36" r:id="rId13"/>
    <sheet name="Survey Questions" sheetId="37" r:id="rId14"/>
    <sheet name="Scoring Matrix" sheetId="1" r:id="rId15"/>
  </sheets>
  <externalReferences>
    <externalReference r:id="rId16"/>
  </externalReferences>
  <definedNames>
    <definedName name="_xlnm._FilterDatabase" localSheetId="9" hidden="1">'3.2 Outreach Requirements'!$A$7:$G$14</definedName>
    <definedName name="_xlnm.Print_Area" localSheetId="4">'1.2 Staff Qualifications'!$A$1:$L$26</definedName>
    <definedName name="_xlnm.Print_Area" localSheetId="5">'1.3 Staff Training'!$A$1:$L$41</definedName>
    <definedName name="_xlnm.Print_Area" localSheetId="6">'2.1 Square Footage'!$A$1:$O$21</definedName>
    <definedName name="_xlnm.Print_Area" localSheetId="8">'3.1 Programming'!$A$1:$F$42</definedName>
    <definedName name="_xlnm.Print_Area" localSheetId="9">'3.2 Outreach Requirements'!$A$1:$G$18</definedName>
    <definedName name="_xlnm.Print_Area" localSheetId="10">'4.1 Equipment'!$A$1:$E$41</definedName>
    <definedName name="_xlnm.Print_Area" localSheetId="12">'Customer Satisfaction'!$A$1:$C$15</definedName>
    <definedName name="_xlnm.Print_Area" localSheetId="14">'Scoring Matrix'!$A$1:$AA$26</definedName>
    <definedName name="_xlnm.Print_Area" localSheetId="13">'Survey Questions'!$A$1:$A$14</definedName>
    <definedName name="ship_type">[1]Introduction!$B$71</definedName>
    <definedName name="sqft_tbl">'[1]Rec activity &amp; SQFT master'!$B$56:$G$68</definedName>
  </definedNames>
  <calcPr calcId="162913" concurrentCalc="0"/>
</workbook>
</file>

<file path=xl/calcChain.xml><?xml version="1.0" encoding="utf-8"?>
<calcChain xmlns="http://schemas.openxmlformats.org/spreadsheetml/2006/main">
  <c r="C11" i="28" l="1"/>
  <c r="F31" i="26"/>
  <c r="H27" i="26"/>
  <c r="F27" i="26"/>
  <c r="F19" i="3"/>
  <c r="F15" i="3"/>
  <c r="F13" i="3"/>
  <c r="F11" i="3"/>
  <c r="I14" i="3"/>
  <c r="I16" i="3"/>
  <c r="I18" i="3"/>
  <c r="I20" i="3"/>
  <c r="H18" i="3"/>
  <c r="H20" i="3"/>
  <c r="H14" i="3"/>
  <c r="H16" i="3"/>
  <c r="I12" i="3"/>
  <c r="H12" i="3"/>
  <c r="F17" i="3"/>
  <c r="I10" i="3"/>
  <c r="H10" i="3"/>
  <c r="F37" i="26"/>
  <c r="J20" i="3"/>
  <c r="J16" i="3"/>
  <c r="J18" i="3"/>
  <c r="G18" i="3"/>
  <c r="J14" i="3"/>
  <c r="J12" i="3"/>
  <c r="G12" i="3"/>
  <c r="J10" i="3"/>
  <c r="H31" i="26"/>
  <c r="H33" i="26"/>
  <c r="H34" i="26"/>
  <c r="H35" i="26"/>
  <c r="D53" i="2"/>
  <c r="J51" i="2"/>
  <c r="I51" i="2"/>
  <c r="J50" i="2"/>
  <c r="I50" i="2"/>
  <c r="J40" i="2"/>
  <c r="J41" i="2"/>
  <c r="J39" i="2"/>
  <c r="I40" i="2"/>
  <c r="I41" i="2"/>
  <c r="I39" i="2"/>
  <c r="J28" i="2"/>
  <c r="J29" i="2"/>
  <c r="J30" i="2"/>
  <c r="J27" i="2"/>
  <c r="I28" i="2"/>
  <c r="I29" i="2"/>
  <c r="I30" i="2"/>
  <c r="I27" i="2"/>
  <c r="K27" i="2"/>
  <c r="H27" i="2"/>
  <c r="J11" i="2"/>
  <c r="J12" i="2"/>
  <c r="J13" i="2"/>
  <c r="J14" i="2"/>
  <c r="J15" i="2"/>
  <c r="J16" i="2"/>
  <c r="J17" i="2"/>
  <c r="J18" i="2"/>
  <c r="I11" i="2"/>
  <c r="K11" i="2"/>
  <c r="H11" i="2"/>
  <c r="I12" i="2"/>
  <c r="K12" i="2"/>
  <c r="H12" i="2"/>
  <c r="I13" i="2"/>
  <c r="I14" i="2"/>
  <c r="I15" i="2"/>
  <c r="K15" i="2"/>
  <c r="H15" i="2"/>
  <c r="I16" i="2"/>
  <c r="K16" i="2"/>
  <c r="H16" i="2"/>
  <c r="I17" i="2"/>
  <c r="K17" i="2"/>
  <c r="H17" i="2"/>
  <c r="I18" i="2"/>
  <c r="K18" i="2"/>
  <c r="H18" i="2"/>
  <c r="J10" i="2"/>
  <c r="I10" i="2"/>
  <c r="K13" i="2"/>
  <c r="H13" i="2"/>
  <c r="K14" i="2"/>
  <c r="K30" i="2"/>
  <c r="H30" i="2"/>
  <c r="G13" i="3"/>
  <c r="G21" i="3"/>
  <c r="G20" i="3"/>
  <c r="G19" i="3"/>
  <c r="G16" i="3"/>
  <c r="G17" i="3"/>
  <c r="G14" i="3"/>
  <c r="G15" i="3"/>
  <c r="G10" i="3"/>
  <c r="G11" i="3"/>
  <c r="K50" i="2"/>
  <c r="K51" i="2"/>
  <c r="K40" i="2"/>
  <c r="H40" i="2"/>
  <c r="K39" i="2"/>
  <c r="H39" i="2"/>
  <c r="K41" i="2"/>
  <c r="H41" i="2"/>
  <c r="K28" i="2"/>
  <c r="H28" i="2"/>
  <c r="K29" i="2"/>
  <c r="H29" i="2"/>
  <c r="G27" i="2"/>
  <c r="G18" i="2"/>
  <c r="G17" i="2"/>
  <c r="G16" i="2"/>
  <c r="G15" i="2"/>
  <c r="G12" i="2"/>
  <c r="G11" i="2"/>
  <c r="K10" i="2"/>
  <c r="H10" i="2"/>
  <c r="D43" i="2"/>
  <c r="D32" i="2"/>
  <c r="D37" i="26"/>
  <c r="H25" i="26"/>
  <c r="H26" i="26"/>
  <c r="H24" i="26"/>
  <c r="H32" i="26"/>
  <c r="I32" i="26"/>
  <c r="G31" i="26"/>
  <c r="G51" i="2"/>
  <c r="H51" i="2"/>
  <c r="G50" i="2"/>
  <c r="H50" i="2"/>
  <c r="G14" i="2"/>
  <c r="H14" i="2"/>
  <c r="G30" i="2"/>
  <c r="G13" i="2"/>
  <c r="I24" i="26"/>
  <c r="G23" i="26"/>
  <c r="G41" i="2"/>
  <c r="G40" i="2"/>
  <c r="G39" i="2"/>
  <c r="G29" i="2"/>
  <c r="G28" i="2"/>
  <c r="G10" i="2"/>
  <c r="G32" i="26"/>
  <c r="G24" i="26"/>
  <c r="D36" i="25"/>
  <c r="E34" i="25"/>
  <c r="E17" i="25"/>
  <c r="E20" i="25"/>
  <c r="E21" i="25"/>
  <c r="E22" i="25"/>
  <c r="E23" i="7"/>
  <c r="E11" i="8"/>
  <c r="J11" i="28"/>
  <c r="J12" i="28"/>
  <c r="J13" i="28"/>
  <c r="J10" i="28"/>
  <c r="K12" i="28"/>
  <c r="I11" i="28"/>
  <c r="I10" i="28"/>
  <c r="D35" i="7"/>
  <c r="F30" i="2"/>
  <c r="E10" i="2"/>
  <c r="E9" i="7"/>
  <c r="E18" i="7"/>
  <c r="E19" i="7"/>
  <c r="E51" i="2"/>
  <c r="F51" i="2"/>
  <c r="F50" i="2"/>
  <c r="E50" i="2"/>
  <c r="E40" i="2"/>
  <c r="F40" i="2"/>
  <c r="E41" i="2"/>
  <c r="F41" i="2"/>
  <c r="F39" i="2"/>
  <c r="E39" i="2"/>
  <c r="E28" i="2"/>
  <c r="F28" i="2"/>
  <c r="E29" i="2"/>
  <c r="F29" i="2"/>
  <c r="E30" i="2"/>
  <c r="F27" i="2"/>
  <c r="E27" i="2"/>
  <c r="E11" i="2"/>
  <c r="E12" i="2"/>
  <c r="E13" i="2"/>
  <c r="E14" i="2"/>
  <c r="E15" i="2"/>
  <c r="E16" i="2"/>
  <c r="E17" i="2"/>
  <c r="E18" i="2"/>
  <c r="F11" i="2"/>
  <c r="F12" i="2"/>
  <c r="F13" i="2"/>
  <c r="F14" i="2"/>
  <c r="F15" i="2"/>
  <c r="F16" i="2"/>
  <c r="F17" i="2"/>
  <c r="F18" i="2"/>
  <c r="F10" i="2"/>
  <c r="D20" i="2"/>
  <c r="E25" i="25"/>
  <c r="E26" i="25"/>
  <c r="E27" i="25"/>
  <c r="E28" i="25"/>
  <c r="E29" i="25"/>
  <c r="E30" i="25"/>
  <c r="E31" i="25"/>
  <c r="E9" i="25"/>
  <c r="E19" i="25"/>
  <c r="D39" i="14"/>
  <c r="E10" i="14"/>
  <c r="E11" i="14"/>
  <c r="E12" i="14"/>
  <c r="E13" i="14"/>
  <c r="E14" i="14"/>
  <c r="E15" i="14"/>
  <c r="E16" i="14"/>
  <c r="E17" i="14"/>
  <c r="E18" i="14"/>
  <c r="E19" i="14"/>
  <c r="E20" i="14"/>
  <c r="E21" i="14"/>
  <c r="E22" i="14"/>
  <c r="E11" i="7"/>
  <c r="E12" i="7"/>
  <c r="E13" i="7"/>
  <c r="E14" i="7"/>
  <c r="E15" i="7"/>
  <c r="E16" i="7"/>
  <c r="E20" i="7"/>
  <c r="E21" i="7"/>
  <c r="E22" i="7"/>
  <c r="E25" i="7"/>
  <c r="E26" i="7"/>
  <c r="E27" i="7"/>
  <c r="E28" i="7"/>
  <c r="E30" i="7"/>
  <c r="E31" i="7"/>
  <c r="E32" i="7"/>
  <c r="E33" i="7"/>
  <c r="E10" i="7"/>
  <c r="E9" i="29"/>
  <c r="E10" i="29"/>
  <c r="E11" i="29"/>
  <c r="E12" i="29"/>
  <c r="E13" i="29"/>
  <c r="E14" i="29"/>
  <c r="E15" i="29"/>
  <c r="E8" i="29"/>
  <c r="D17" i="29"/>
  <c r="G18" i="28"/>
  <c r="H10" i="28"/>
  <c r="H11" i="28"/>
  <c r="H12" i="28"/>
  <c r="H13" i="28"/>
  <c r="G12" i="28"/>
  <c r="G11" i="28"/>
  <c r="F21" i="3"/>
  <c r="E18" i="3"/>
  <c r="E20" i="3"/>
  <c r="E22" i="3"/>
  <c r="E8" i="3"/>
  <c r="E9" i="3"/>
  <c r="E10" i="3"/>
  <c r="E12" i="3"/>
  <c r="E14" i="3"/>
  <c r="E17" i="26"/>
  <c r="E18" i="26"/>
  <c r="E19" i="26"/>
  <c r="E20" i="26"/>
  <c r="E21" i="26"/>
  <c r="E24" i="26"/>
  <c r="E25" i="26"/>
  <c r="E26" i="26"/>
  <c r="E29" i="26"/>
  <c r="E31" i="26"/>
  <c r="E32" i="26"/>
  <c r="E33" i="26"/>
  <c r="E34" i="26"/>
  <c r="E35" i="26"/>
  <c r="E14" i="26"/>
  <c r="E37" i="14"/>
  <c r="E34" i="14"/>
  <c r="E27" i="14"/>
  <c r="E35" i="7"/>
  <c r="F24" i="3"/>
  <c r="F53" i="2"/>
  <c r="E53" i="2"/>
  <c r="F43" i="2"/>
  <c r="E43" i="2"/>
  <c r="F32" i="2"/>
  <c r="E32" i="2"/>
  <c r="E20" i="2"/>
  <c r="F20" i="2"/>
  <c r="E17" i="29"/>
  <c r="C13" i="28"/>
  <c r="E12" i="26"/>
  <c r="B53" i="2"/>
  <c r="B32" i="2"/>
  <c r="B43" i="2"/>
  <c r="E24" i="25"/>
  <c r="E10" i="25"/>
  <c r="E31" i="14"/>
  <c r="D24" i="3"/>
  <c r="AG70" i="1"/>
  <c r="AG69" i="1"/>
  <c r="AG68" i="1"/>
  <c r="AG67" i="1"/>
  <c r="AG66" i="1"/>
  <c r="AG65" i="1"/>
  <c r="AG64" i="1"/>
  <c r="AG63" i="1"/>
  <c r="AG62" i="1"/>
  <c r="AG61" i="1"/>
  <c r="AG60" i="1"/>
  <c r="AG71" i="1"/>
  <c r="H14" i="28"/>
  <c r="E9" i="8"/>
  <c r="E16" i="26"/>
  <c r="E13" i="26"/>
  <c r="E11" i="26"/>
  <c r="E10" i="26"/>
  <c r="E9" i="26"/>
  <c r="B20" i="2"/>
  <c r="B59" i="2"/>
  <c r="M5" i="1"/>
  <c r="M19" i="1"/>
  <c r="E37" i="26"/>
  <c r="E33" i="25"/>
  <c r="E23" i="14"/>
  <c r="E28" i="14"/>
  <c r="E24" i="14"/>
  <c r="E25" i="14"/>
  <c r="E29" i="14"/>
  <c r="E32" i="14"/>
  <c r="E33" i="14"/>
  <c r="E35" i="14"/>
  <c r="E12" i="8"/>
  <c r="E13" i="8"/>
  <c r="E14" i="8"/>
  <c r="E8" i="8"/>
  <c r="E16" i="3"/>
  <c r="C37" i="26"/>
  <c r="O5" i="1"/>
  <c r="O19" i="1"/>
  <c r="E24" i="3"/>
  <c r="C24" i="3"/>
  <c r="H16" i="28"/>
  <c r="H15" i="28"/>
  <c r="C17" i="29"/>
  <c r="W5" i="1"/>
  <c r="W19" i="1"/>
  <c r="H18" i="28"/>
  <c r="F18" i="28"/>
  <c r="V5" i="1"/>
  <c r="X60" i="1"/>
  <c r="V19" i="1"/>
  <c r="E16" i="25"/>
  <c r="E10" i="8"/>
  <c r="E14" i="25"/>
  <c r="E11" i="25"/>
  <c r="E32" i="25"/>
  <c r="E12" i="25"/>
  <c r="E13" i="25"/>
  <c r="E15" i="25"/>
  <c r="E36" i="14"/>
  <c r="E39" i="14"/>
  <c r="D16" i="8"/>
  <c r="E36" i="25"/>
  <c r="E16" i="8"/>
  <c r="C36" i="25"/>
  <c r="H5" i="1"/>
  <c r="H19" i="1"/>
  <c r="C35" i="7"/>
  <c r="AC5" i="1"/>
  <c r="AC19" i="1"/>
  <c r="H60" i="1"/>
  <c r="H64" i="1"/>
  <c r="H70" i="1"/>
  <c r="H61" i="1"/>
  <c r="H21" i="1"/>
  <c r="H67" i="1"/>
  <c r="H65" i="1"/>
  <c r="H62" i="1"/>
  <c r="H63" i="1"/>
  <c r="H69" i="1"/>
  <c r="H66" i="1"/>
  <c r="H68" i="1"/>
  <c r="C16" i="8"/>
  <c r="AD5" i="1"/>
  <c r="AD19" i="1"/>
  <c r="AD70" i="1"/>
  <c r="AF70" i="1"/>
  <c r="AE51" i="1"/>
  <c r="AD67" i="1"/>
  <c r="AF67" i="1"/>
  <c r="AD62" i="1"/>
  <c r="AF62" i="1"/>
  <c r="AD66" i="1"/>
  <c r="AF66" i="1"/>
  <c r="AD69" i="1"/>
  <c r="AF69" i="1"/>
  <c r="AD51" i="1"/>
  <c r="AD65" i="1"/>
  <c r="AF65" i="1"/>
  <c r="AD63" i="1"/>
  <c r="AF63" i="1"/>
  <c r="AF60" i="1"/>
  <c r="AD64" i="1"/>
  <c r="AF64" i="1"/>
  <c r="AD60" i="1"/>
  <c r="AD61" i="1"/>
  <c r="AF61" i="1"/>
  <c r="AD68" i="1"/>
  <c r="AF68" i="1"/>
  <c r="AC67" i="1"/>
  <c r="AE67" i="1"/>
  <c r="AC65" i="1"/>
  <c r="AE65" i="1"/>
  <c r="AC64" i="1"/>
  <c r="AE64" i="1"/>
  <c r="AC61" i="1"/>
  <c r="AE61" i="1"/>
  <c r="AE60" i="1"/>
  <c r="AC66" i="1"/>
  <c r="AE66" i="1"/>
  <c r="AC62" i="1"/>
  <c r="AE62" i="1"/>
  <c r="AC60" i="1"/>
  <c r="AC63" i="1"/>
  <c r="AE63" i="1"/>
  <c r="AC69" i="1"/>
  <c r="AE69" i="1"/>
  <c r="AC68" i="1"/>
  <c r="AE68" i="1"/>
  <c r="AC70" i="1"/>
  <c r="AE70" i="1"/>
  <c r="W69" i="1"/>
  <c r="Y69" i="1"/>
  <c r="W67" i="1"/>
  <c r="Y67" i="1"/>
  <c r="W63" i="1"/>
  <c r="Y63" i="1"/>
  <c r="W68" i="1"/>
  <c r="Y68" i="1"/>
  <c r="W70" i="1"/>
  <c r="Y70" i="1"/>
  <c r="W66" i="1"/>
  <c r="Y66" i="1"/>
  <c r="W64" i="1"/>
  <c r="Y64" i="1"/>
  <c r="W62" i="1"/>
  <c r="Y62" i="1"/>
  <c r="Y60" i="1"/>
  <c r="W65" i="1"/>
  <c r="Y65" i="1"/>
  <c r="W61" i="1"/>
  <c r="Y61" i="1"/>
  <c r="V66" i="1"/>
  <c r="X66" i="1"/>
  <c r="V65" i="1"/>
  <c r="X65" i="1"/>
  <c r="V64" i="1"/>
  <c r="X64" i="1"/>
  <c r="V63" i="1"/>
  <c r="X63" i="1"/>
  <c r="V70" i="1"/>
  <c r="X70" i="1"/>
  <c r="V69" i="1"/>
  <c r="X69" i="1"/>
  <c r="V62" i="1"/>
  <c r="X62" i="1"/>
  <c r="V61" i="1"/>
  <c r="X61" i="1"/>
  <c r="V68" i="1"/>
  <c r="X68" i="1"/>
  <c r="V67" i="1"/>
  <c r="X67" i="1"/>
  <c r="C39" i="14"/>
  <c r="G5" i="1"/>
  <c r="G19" i="1"/>
  <c r="Y71" i="1"/>
  <c r="AE71" i="1"/>
  <c r="AC21" i="1"/>
  <c r="AF71" i="1"/>
  <c r="AD21" i="1"/>
  <c r="X71" i="1"/>
  <c r="AF21" i="1"/>
  <c r="F5" i="1"/>
  <c r="F19" i="1"/>
  <c r="O60" i="1"/>
  <c r="R60" i="1"/>
  <c r="G21" i="1"/>
  <c r="O70" i="1"/>
  <c r="R70" i="1"/>
  <c r="O69" i="1"/>
  <c r="R69" i="1"/>
  <c r="O68" i="1"/>
  <c r="R68" i="1"/>
  <c r="O62" i="1"/>
  <c r="R62" i="1"/>
  <c r="O64" i="1"/>
  <c r="R64" i="1"/>
  <c r="O66" i="1"/>
  <c r="R66" i="1"/>
  <c r="G60" i="1"/>
  <c r="G61" i="1"/>
  <c r="G62" i="1"/>
  <c r="G63" i="1"/>
  <c r="G64" i="1"/>
  <c r="G65" i="1"/>
  <c r="G66" i="1"/>
  <c r="G67" i="1"/>
  <c r="G68" i="1"/>
  <c r="G69" i="1"/>
  <c r="G70" i="1"/>
  <c r="O61" i="1"/>
  <c r="R61" i="1"/>
  <c r="O63" i="1"/>
  <c r="R63" i="1"/>
  <c r="O65" i="1"/>
  <c r="R65" i="1"/>
  <c r="O67" i="1"/>
  <c r="R67" i="1"/>
  <c r="R71" i="1"/>
  <c r="O21" i="1"/>
  <c r="X51" i="1"/>
  <c r="W51" i="1"/>
  <c r="W21" i="1"/>
  <c r="M60" i="1"/>
  <c r="P60" i="1"/>
  <c r="M68" i="1"/>
  <c r="P68" i="1"/>
  <c r="M66" i="1"/>
  <c r="P66" i="1"/>
  <c r="M62" i="1"/>
  <c r="P62" i="1"/>
  <c r="M64" i="1"/>
  <c r="P64" i="1"/>
  <c r="M65" i="1"/>
  <c r="P65" i="1"/>
  <c r="M69" i="1"/>
  <c r="P69" i="1"/>
  <c r="M61" i="1"/>
  <c r="P61" i="1"/>
  <c r="M70" i="1"/>
  <c r="P70" i="1"/>
  <c r="M63" i="1"/>
  <c r="P63" i="1"/>
  <c r="M67" i="1"/>
  <c r="P67" i="1"/>
  <c r="V21" i="1"/>
  <c r="Y21" i="1"/>
  <c r="E5" i="1"/>
  <c r="E19" i="1"/>
  <c r="E21" i="1"/>
  <c r="E65" i="1"/>
  <c r="I65" i="1"/>
  <c r="E60" i="1"/>
  <c r="I60" i="1"/>
  <c r="E67" i="1"/>
  <c r="I67" i="1"/>
  <c r="E69" i="1"/>
  <c r="I69" i="1"/>
  <c r="E66" i="1"/>
  <c r="I66" i="1"/>
  <c r="E64" i="1"/>
  <c r="I64" i="1"/>
  <c r="E63" i="1"/>
  <c r="I63" i="1"/>
  <c r="E68" i="1"/>
  <c r="I68" i="1"/>
  <c r="E61" i="1"/>
  <c r="I61" i="1"/>
  <c r="E70" i="1"/>
  <c r="I70" i="1"/>
  <c r="E62" i="1"/>
  <c r="I62" i="1"/>
  <c r="P71" i="1"/>
  <c r="M21" i="1"/>
  <c r="F21" i="1"/>
  <c r="F62" i="1"/>
  <c r="J62" i="1"/>
  <c r="F66" i="1"/>
  <c r="J66" i="1"/>
  <c r="F70" i="1"/>
  <c r="J70" i="1"/>
  <c r="F64" i="1"/>
  <c r="J64" i="1"/>
  <c r="F61" i="1"/>
  <c r="J61" i="1"/>
  <c r="F69" i="1"/>
  <c r="J69" i="1"/>
  <c r="F63" i="1"/>
  <c r="J63" i="1"/>
  <c r="F67" i="1"/>
  <c r="J67" i="1"/>
  <c r="F60" i="1"/>
  <c r="J60" i="1"/>
  <c r="F68" i="1"/>
  <c r="J68" i="1"/>
  <c r="F65" i="1"/>
  <c r="J65" i="1"/>
  <c r="I71" i="1"/>
  <c r="J71" i="1"/>
  <c r="N5" i="1"/>
  <c r="N19" i="1"/>
  <c r="N70" i="1"/>
  <c r="Q70" i="1"/>
  <c r="N61" i="1"/>
  <c r="Q61" i="1"/>
  <c r="N69" i="1"/>
  <c r="Q69" i="1"/>
  <c r="N68" i="1"/>
  <c r="Q68" i="1"/>
  <c r="N63" i="1"/>
  <c r="Q63" i="1"/>
  <c r="N66" i="1"/>
  <c r="Q66" i="1"/>
  <c r="N67" i="1"/>
  <c r="Q67" i="1"/>
  <c r="N60" i="1"/>
  <c r="Q60" i="1"/>
  <c r="N64" i="1"/>
  <c r="Q64" i="1"/>
  <c r="N62" i="1"/>
  <c r="Q62" i="1"/>
  <c r="N65" i="1"/>
  <c r="Q65" i="1"/>
  <c r="Q71" i="1"/>
  <c r="N21" i="1"/>
  <c r="Q21" i="1"/>
  <c r="D5" i="1"/>
  <c r="D68" i="1"/>
  <c r="D64" i="1"/>
  <c r="D19" i="1"/>
  <c r="D21" i="1"/>
  <c r="D62" i="1"/>
  <c r="D67" i="1"/>
  <c r="D60" i="1"/>
  <c r="D66" i="1"/>
  <c r="D63" i="1"/>
  <c r="D65" i="1"/>
  <c r="D61" i="1"/>
  <c r="D70" i="1"/>
  <c r="D69" i="1"/>
  <c r="J21" i="1"/>
  <c r="A5" i="1"/>
</calcChain>
</file>

<file path=xl/sharedStrings.xml><?xml version="1.0" encoding="utf-8"?>
<sst xmlns="http://schemas.openxmlformats.org/spreadsheetml/2006/main" count="521" uniqueCount="415">
  <si>
    <t>Score</t>
  </si>
  <si>
    <t xml:space="preserve">Personnel Sub-Matrix </t>
  </si>
  <si>
    <t>Customer Satisfaction</t>
  </si>
  <si>
    <t>1. Personnel</t>
  </si>
  <si>
    <t>2. Facilities</t>
  </si>
  <si>
    <t xml:space="preserve"> 1.1 Percent Staffing Level </t>
  </si>
  <si>
    <t>1.2 Percent With Appropriate Qualifications</t>
  </si>
  <si>
    <t>1.3 Percent Receiving Required Training</t>
  </si>
  <si>
    <t>Performance</t>
  </si>
  <si>
    <t>Weight</t>
  </si>
  <si>
    <t>Index</t>
  </si>
  <si>
    <t>Value</t>
  </si>
  <si>
    <t>3.1.1</t>
  </si>
  <si>
    <t>Meet Standard</t>
  </si>
  <si>
    <t>3.1.2</t>
  </si>
  <si>
    <t>3.1.10</t>
  </si>
  <si>
    <t>Possible Score</t>
  </si>
  <si>
    <t>Actual Score</t>
  </si>
  <si>
    <t>Metric 1.2  Percent Compliance with Staff Qualification Standards</t>
  </si>
  <si>
    <t>Metric 1.3  Percent Compliance with Staff Training Standards</t>
  </si>
  <si>
    <t>1.3.1</t>
  </si>
  <si>
    <t>1.3.2</t>
  </si>
  <si>
    <t>1.3.3</t>
  </si>
  <si>
    <t>1.3.4</t>
  </si>
  <si>
    <t>1.3.5</t>
  </si>
  <si>
    <t>1.3.6</t>
  </si>
  <si>
    <t>1.3.8</t>
  </si>
  <si>
    <t>1.3.9</t>
  </si>
  <si>
    <t>4.1.1</t>
  </si>
  <si>
    <t>4.1.2</t>
  </si>
  <si>
    <t>4.1.3</t>
  </si>
  <si>
    <t>4.1.4</t>
  </si>
  <si>
    <t>4.1.5</t>
  </si>
  <si>
    <t>4.1.6</t>
  </si>
  <si>
    <t>4.1.7</t>
  </si>
  <si>
    <t>4.1.8</t>
  </si>
  <si>
    <t>4.1.9</t>
  </si>
  <si>
    <t>4.1.10</t>
  </si>
  <si>
    <t>4.1.11</t>
  </si>
  <si>
    <t>2.1.1</t>
  </si>
  <si>
    <t>2.1.2</t>
  </si>
  <si>
    <t>2.1.3</t>
  </si>
  <si>
    <t>N/A</t>
  </si>
  <si>
    <t>Metric 1.1  Percent Compliance with Staffing Standards</t>
  </si>
  <si>
    <t>References/Sources</t>
  </si>
  <si>
    <t>3.2.3</t>
  </si>
  <si>
    <t>4. Equipment</t>
  </si>
  <si>
    <t>Your percent compliance with this metric</t>
  </si>
  <si>
    <t xml:space="preserve">Comments:  </t>
  </si>
  <si>
    <t>Personnel</t>
  </si>
  <si>
    <t>1.1 Staffing</t>
  </si>
  <si>
    <t>1.2 Staff Qualifications</t>
  </si>
  <si>
    <t>1.3 Staff Training</t>
  </si>
  <si>
    <t>Facilities</t>
  </si>
  <si>
    <t>Equipment</t>
  </si>
  <si>
    <t xml:space="preserve">4.1 Equipment </t>
  </si>
  <si>
    <t>Metric 4.1  Percent Compliance with Equipment Standards</t>
  </si>
  <si>
    <t>CUSTOMER SATISFACTION</t>
  </si>
  <si>
    <t>Survey Instructions</t>
  </si>
  <si>
    <t>PURPOSE OF THIS SECTION</t>
  </si>
  <si>
    <t>BACKGROUND</t>
  </si>
  <si>
    <t>INSTRUMENT</t>
  </si>
  <si>
    <t>3.1.4</t>
  </si>
  <si>
    <t xml:space="preserve">Meet Standard </t>
  </si>
  <si>
    <t>Metric 5.1  Percent Compliance with Training Admin Standards</t>
  </si>
  <si>
    <t>5.1.1</t>
  </si>
  <si>
    <t>5.1.4</t>
  </si>
  <si>
    <t>5.1.5</t>
  </si>
  <si>
    <t>5.1.6</t>
  </si>
  <si>
    <t>5.1.7</t>
  </si>
  <si>
    <t>5.1.9</t>
  </si>
  <si>
    <t>5.1.10</t>
  </si>
  <si>
    <t>Scoring</t>
  </si>
  <si>
    <t>Administration</t>
  </si>
  <si>
    <t>5.1 Administration</t>
  </si>
  <si>
    <t>5. Administration</t>
  </si>
  <si>
    <t>5.1.11</t>
  </si>
  <si>
    <t>3.2.1</t>
  </si>
  <si>
    <t>3.1.5</t>
  </si>
  <si>
    <t>3.1.6</t>
  </si>
  <si>
    <t>3.1.7</t>
  </si>
  <si>
    <t>1.3.7</t>
  </si>
  <si>
    <t>1.3.10</t>
  </si>
  <si>
    <t>1.3.11</t>
  </si>
  <si>
    <t>1.3.12</t>
  </si>
  <si>
    <t>1.3.13</t>
  </si>
  <si>
    <t>1.3.14</t>
  </si>
  <si>
    <t>1.3.15</t>
  </si>
  <si>
    <t>3.2.4</t>
  </si>
  <si>
    <t>Partial Score</t>
  </si>
  <si>
    <t>3.1.3</t>
  </si>
  <si>
    <t>5.1.3</t>
  </si>
  <si>
    <t>Metric 2.1  Percent Compliance with Facility Square Footage Requirements</t>
  </si>
  <si>
    <t>Comments:</t>
  </si>
  <si>
    <t>2.2 Percent Compliance With Qualitative Facility Standards</t>
  </si>
  <si>
    <t>2.2.1</t>
  </si>
  <si>
    <t>2.2.2</t>
  </si>
  <si>
    <t>2.2.3</t>
  </si>
  <si>
    <t>2.2.5</t>
  </si>
  <si>
    <t>2.2.6</t>
  </si>
  <si>
    <t>2.2.7</t>
  </si>
  <si>
    <t>1.2.3</t>
  </si>
  <si>
    <t>1.2.4</t>
  </si>
  <si>
    <t>1.2.5</t>
  </si>
  <si>
    <t>1.2.6</t>
  </si>
  <si>
    <t>Training space available to support delivery of training requirements specified in metric 3.1</t>
  </si>
  <si>
    <t>Warehouse spaces are in compliance with all local and higher level (NAVOSH) safety requirements, e.g. load ratings, access, space, etc.</t>
  </si>
  <si>
    <t>3.1 Percent Compliance with Programming Standards</t>
  </si>
  <si>
    <t>3.1.11</t>
  </si>
  <si>
    <t>3.1.12</t>
  </si>
  <si>
    <t>3.1.13</t>
  </si>
  <si>
    <t>Training</t>
  </si>
  <si>
    <t>Procurement Assistance and Property Management</t>
  </si>
  <si>
    <t>3.1.15</t>
  </si>
  <si>
    <t>3.1.16</t>
  </si>
  <si>
    <t>3.1.17</t>
  </si>
  <si>
    <t>3.2 Percent Compliance with Outreach Requirements Standards</t>
  </si>
  <si>
    <t>3.2.6</t>
  </si>
  <si>
    <t>2.1 Square Footage</t>
  </si>
  <si>
    <t>3.1 Programming</t>
  </si>
  <si>
    <t>3.2 Outreach Requirements</t>
  </si>
  <si>
    <t>Deployed Forces Support (DFS) Standards</t>
  </si>
  <si>
    <t xml:space="preserve">To describe how to conduct your Customer Satisfaction Survey. </t>
  </si>
  <si>
    <t>INFORMATION</t>
  </si>
  <si>
    <t>Programs</t>
  </si>
  <si>
    <t>3.1.18</t>
  </si>
  <si>
    <t>3.1.19</t>
  </si>
  <si>
    <t>Services</t>
  </si>
  <si>
    <t>3. Programs</t>
  </si>
  <si>
    <t>2.1 Percent Compliance with Square Footage</t>
  </si>
  <si>
    <t xml:space="preserve">Facilities Sub-Matrix </t>
  </si>
  <si>
    <t xml:space="preserve">Programs Sub-Matrix </t>
  </si>
  <si>
    <t>3.2 Percent Compliance with Outreach</t>
  </si>
  <si>
    <t>3.1 Percent Compliance with Programming</t>
  </si>
  <si>
    <t xml:space="preserve">Jumbo Installation: ( Norfolk and San Diego) </t>
  </si>
  <si>
    <t xml:space="preserve">Your percent compliance with this metric   </t>
  </si>
  <si>
    <t>Position Filled Below Grade Level</t>
  </si>
  <si>
    <t>Large (Pearl Harbor, Kitsap, Bahrain, Mayport, Yokosuka)</t>
  </si>
  <si>
    <t>Deployed Forces Support programs will be staffed in accordance with the appropriate staffing standard shown below.  All positions are fulltime.</t>
  </si>
  <si>
    <t>1.2.1</t>
  </si>
  <si>
    <t>1.2.2</t>
  </si>
  <si>
    <t>1.2.7</t>
  </si>
  <si>
    <t>1.2.8</t>
  </si>
  <si>
    <t>1.2.9</t>
  </si>
  <si>
    <t>2.2.8</t>
  </si>
  <si>
    <t xml:space="preserve">The DFS Program office controls or has access to the following spaces: </t>
  </si>
  <si>
    <t>Enter total full crew compliment for all homeported ships</t>
  </si>
  <si>
    <t>Percentage of requirement met</t>
  </si>
  <si>
    <t>Required square footage</t>
  </si>
  <si>
    <t>2.1.4</t>
  </si>
  <si>
    <t>Enter square footage of warehouse</t>
  </si>
  <si>
    <t>3.1.8</t>
  </si>
  <si>
    <t>3.1.9</t>
  </si>
  <si>
    <t>3.1.14</t>
  </si>
  <si>
    <t>3.2.2</t>
  </si>
  <si>
    <t xml:space="preserve">Office is equipped with an up-to-date computer system with the following capabilities: </t>
  </si>
  <si>
    <t>Copy machine/scanner/fax</t>
  </si>
  <si>
    <t>Shredder</t>
  </si>
  <si>
    <t>Printer</t>
  </si>
  <si>
    <t>Word processing capability</t>
  </si>
  <si>
    <t>DFS Office Equipment</t>
  </si>
  <si>
    <t>Email</t>
  </si>
  <si>
    <t>Internet access</t>
  </si>
  <si>
    <t>Database operation</t>
  </si>
  <si>
    <t>Desktop publishing</t>
  </si>
  <si>
    <t>1 NMCI seat for the DFS manager</t>
  </si>
  <si>
    <t>1 shared computer for training</t>
  </si>
  <si>
    <t>Warehouse Equipment</t>
  </si>
  <si>
    <t>4.1.12</t>
  </si>
  <si>
    <t>4.1.13</t>
  </si>
  <si>
    <t>4.1.14</t>
  </si>
  <si>
    <t>4.1.15</t>
  </si>
  <si>
    <t>4.1.16</t>
  </si>
  <si>
    <t xml:space="preserve">Classroom Equipment </t>
  </si>
  <si>
    <t>4.1.17</t>
  </si>
  <si>
    <t>4.1.18</t>
  </si>
  <si>
    <t>4.1.19</t>
  </si>
  <si>
    <t>4.1.20</t>
  </si>
  <si>
    <t>4.1.21</t>
  </si>
  <si>
    <t>4.1.22</t>
  </si>
  <si>
    <t>4.1.23</t>
  </si>
  <si>
    <t>4.1.24</t>
  </si>
  <si>
    <t>DFS Office Administration</t>
  </si>
  <si>
    <t>DFS Warehouse Administration</t>
  </si>
  <si>
    <t>5.1.8</t>
  </si>
  <si>
    <t>5.1.12</t>
  </si>
  <si>
    <t>5.1.13</t>
  </si>
  <si>
    <t>5.1.14</t>
  </si>
  <si>
    <t>5.1.15</t>
  </si>
  <si>
    <t>5.1.16</t>
  </si>
  <si>
    <t>5.1.17</t>
  </si>
  <si>
    <t>5.1.18</t>
  </si>
  <si>
    <t>5.1.19</t>
  </si>
  <si>
    <t>5.1.20</t>
  </si>
  <si>
    <t>4.1.25</t>
  </si>
  <si>
    <t>Deployed Forces Support programs will be staffed in accordance with the appropriate staffing standard shown below. All positions are fulltime unless otherwise noted.</t>
  </si>
  <si>
    <t xml:space="preserve">DFS Standards Sub-Matrix </t>
  </si>
  <si>
    <t>Sheet total</t>
  </si>
  <si>
    <t xml:space="preserve">Deployed Forces Support programs will be staffed in accordance with the appropriate staffing standard shown below. All positions are fulltime unless otherwise noted. </t>
  </si>
  <si>
    <t>50-74%</t>
  </si>
  <si>
    <t>&lt;50%</t>
  </si>
  <si>
    <t>90% or more</t>
  </si>
  <si>
    <t>75-89%</t>
  </si>
  <si>
    <t>3.1.20</t>
  </si>
  <si>
    <t>3.1.21</t>
  </si>
  <si>
    <t>Cell phone</t>
  </si>
  <si>
    <t>Digital camera available</t>
  </si>
  <si>
    <t xml:space="preserve">Forklift is available </t>
  </si>
  <si>
    <t>Pallet jack is available</t>
  </si>
  <si>
    <t xml:space="preserve">Scroll down to find the appropriate program size grid for your scores. DFS program sizes are determined by the number of homeported ships at each installation.  Only one DFS program at a time may be entered - ensure that no scores for any other size DFS program are entered in order to get a correct score. </t>
  </si>
  <si>
    <t xml:space="preserve">Warehouse Manager (NF-3 - GS 7) (Half Time)
</t>
  </si>
  <si>
    <t>2.2 Percent Compliance with Facility Quality</t>
  </si>
  <si>
    <t>2.2 Facility Quality</t>
  </si>
  <si>
    <t xml:space="preserve">Deployed Forces Support programs will be staffed in accordance with the appropriate staffing standard shown below. All positions are fulltime unless otherwise noted.  </t>
  </si>
  <si>
    <t>Office has Wi-Fi</t>
  </si>
  <si>
    <t>3.2.5</t>
  </si>
  <si>
    <t xml:space="preserve">Navy approved Wi-Fi </t>
  </si>
  <si>
    <t>Equipment Repair Technician (NAF-3 - GS 7) (Half Time)</t>
  </si>
  <si>
    <t>Spreadsheet application program</t>
  </si>
  <si>
    <t>4.1.26</t>
  </si>
  <si>
    <t>2.2.4</t>
  </si>
  <si>
    <r>
      <rPr>
        <b/>
        <u/>
        <sz val="12"/>
        <color theme="1"/>
        <rFont val="Times New Roman"/>
        <family val="1"/>
      </rPr>
      <t>PMS (3.1.4)</t>
    </r>
    <r>
      <rPr>
        <sz val="12"/>
        <color theme="1"/>
        <rFont val="Times New Roman"/>
        <family val="1"/>
      </rPr>
      <t xml:space="preserve">
Preventive Maintenance Schedule for fitness and recreation equipment to be maintained in good working order and following manufactures recommendations. PMS includes documentation of maintenance as well. </t>
    </r>
  </si>
  <si>
    <r>
      <rPr>
        <b/>
        <u/>
        <sz val="12"/>
        <color theme="1"/>
        <rFont val="Times New Roman"/>
        <family val="1"/>
      </rPr>
      <t>LOGREQ (3.1.8)</t>
    </r>
    <r>
      <rPr>
        <sz val="12"/>
        <color theme="1"/>
        <rFont val="Times New Roman"/>
        <family val="1"/>
      </rPr>
      <t xml:space="preserve">
Logistics Request, normally sent out from shore installation commands Port Operations (Port Ops) identifying to visiting ships what services or goods are offered during the ship's visit. The ship then adds additional requests to meet their needs. The DFS/MWR point of contact is normally listed in the LOGREQ for communication/support purposes. </t>
    </r>
  </si>
  <si>
    <r>
      <rPr>
        <b/>
        <u/>
        <sz val="12"/>
        <color theme="1"/>
        <rFont val="Times New Roman"/>
        <family val="1"/>
      </rPr>
      <t>CO/XO/CMC/SEL/COB/RSO/FC (3.2.1, 3.2.3)</t>
    </r>
    <r>
      <rPr>
        <sz val="12"/>
        <color theme="1"/>
        <rFont val="Times New Roman"/>
        <family val="1"/>
      </rPr>
      <t xml:space="preserve">
Commanding Officer, Executive Office, Command Master Chief, Senior Enlisted Leader, Chief of the Boat, Recreation Services Officer, Fund Custodian</t>
    </r>
  </si>
  <si>
    <r>
      <rPr>
        <b/>
        <u/>
        <sz val="12"/>
        <color theme="1"/>
        <rFont val="Times New Roman"/>
        <family val="1"/>
      </rPr>
      <t>NMCI (4.1.8)</t>
    </r>
    <r>
      <rPr>
        <sz val="12"/>
        <color theme="1"/>
        <rFont val="Times New Roman"/>
        <family val="1"/>
      </rPr>
      <t xml:space="preserve">
The Navy Marine Corps Intranet (NMCI) is the Department of the Navy’s (DON) shore-based enterprise network in the continental United States and Hawaii, providing a single integrated, secure information technology (IT) environment for reliable, stable information transfer.</t>
    </r>
  </si>
  <si>
    <r>
      <rPr>
        <b/>
        <u/>
        <sz val="12"/>
        <color theme="1"/>
        <rFont val="Times New Roman"/>
        <family val="1"/>
      </rPr>
      <t>WIMS (4.1.20)</t>
    </r>
    <r>
      <rPr>
        <sz val="12"/>
        <color theme="1"/>
        <rFont val="Times New Roman"/>
        <family val="1"/>
      </rPr>
      <t xml:space="preserve">
CNIC's Warehouse Inventory Management System to be installed at DFS Offices and warehouses to track fitness and recreation equipment inventory, issuing, accountability and documentation.
</t>
    </r>
  </si>
  <si>
    <t>Equipment Repair Administration</t>
  </si>
  <si>
    <t>3.2.7</t>
  </si>
  <si>
    <t>3.1.22</t>
  </si>
  <si>
    <t>5.1.21</t>
  </si>
  <si>
    <r>
      <rPr>
        <b/>
        <sz val="12"/>
        <color theme="1"/>
        <rFont val="Times New Roman"/>
        <family val="1"/>
      </rPr>
      <t>Position Descriptions:</t>
    </r>
    <r>
      <rPr>
        <sz val="12"/>
        <color theme="1"/>
        <rFont val="Times New Roman"/>
        <family val="1"/>
      </rPr>
      <t xml:space="preserve">  </t>
    </r>
  </si>
  <si>
    <t>Contains a thumbnail description of each position found in a DFS office.</t>
  </si>
  <si>
    <r>
      <rPr>
        <b/>
        <sz val="12"/>
        <color theme="1"/>
        <rFont val="Times New Roman"/>
        <family val="1"/>
      </rPr>
      <t>Definitions:</t>
    </r>
    <r>
      <rPr>
        <sz val="12"/>
        <color theme="1"/>
        <rFont val="Times New Roman"/>
        <family val="1"/>
      </rPr>
      <t xml:space="preserve">  </t>
    </r>
  </si>
  <si>
    <t xml:space="preserve">See definitions for degree information </t>
  </si>
  <si>
    <t>5.1.22</t>
  </si>
  <si>
    <t>5.1.23</t>
  </si>
  <si>
    <t>5.1.24</t>
  </si>
  <si>
    <t>Contains a brief definition for abbreviations and acronyms used in the standards.</t>
  </si>
  <si>
    <t>Medium (New London, Kings Bay, Sasebo, Guam and Everett)</t>
  </si>
  <si>
    <t>Small (Rota)</t>
  </si>
  <si>
    <t>Deployed Forces Support Program Manager (NF 4, GS 12)</t>
  </si>
  <si>
    <t>Deployed Forces Support Coordinator (NF 4, GS 9)</t>
  </si>
  <si>
    <t>Deployed Forces Admin (NF 3, GS 7)</t>
  </si>
  <si>
    <t>Supply Technician ( NF 3, GS 7)</t>
  </si>
  <si>
    <t>Equipment Repair Technician (NF 4)</t>
  </si>
  <si>
    <t xml:space="preserve">Warehouse Manager (NF 3, GS 7) (Half Time)
</t>
  </si>
  <si>
    <t>Equipment Repair Technician (NF 4, GS 9) (Half Time)</t>
  </si>
  <si>
    <t>Deployed Forces Support Program Manager (NF 4, GS 9)</t>
  </si>
  <si>
    <t>Deployed Forces Support Program Manager has an undergraduate degree in Recreation or related field</t>
  </si>
  <si>
    <t>Deployed Forces Support Program Manager has at least 3 years experience in a military recreation setting (coordinator only 2 years of experience)</t>
  </si>
  <si>
    <t>Deputy Deployed Forces Support Program Manager has an undergraduate degree in Recreation or related field</t>
  </si>
  <si>
    <r>
      <t xml:space="preserve">All programs </t>
    </r>
    <r>
      <rPr>
        <b/>
        <sz val="12"/>
        <rFont val="Times New Roman"/>
        <family val="1"/>
      </rPr>
      <t>except Jumbo</t>
    </r>
    <r>
      <rPr>
        <sz val="12"/>
        <rFont val="Times New Roman"/>
        <family val="1"/>
      </rPr>
      <t xml:space="preserve"> should check here for 1.2.3</t>
    </r>
  </si>
  <si>
    <t>Deputy Deployed Forces Support Manager has at least 3 years experience in a military recreation setting</t>
  </si>
  <si>
    <r>
      <t xml:space="preserve">All programs </t>
    </r>
    <r>
      <rPr>
        <b/>
        <sz val="12"/>
        <rFont val="Times New Roman"/>
        <family val="1"/>
      </rPr>
      <t>except Jumbo</t>
    </r>
    <r>
      <rPr>
        <sz val="12"/>
        <rFont val="Times New Roman"/>
        <family val="1"/>
      </rPr>
      <t xml:space="preserve"> should check here for 1.2.4</t>
    </r>
  </si>
  <si>
    <t>Deployed Forces Support Coordinator has an undergraduate degree in Recreation or related field</t>
  </si>
  <si>
    <t>Deployed Forces Support Coordinator has at least 2 years of work experience in a military recreation setting</t>
  </si>
  <si>
    <t>Warehouse Manager has a minimum of 1 year of warehouse experience</t>
  </si>
  <si>
    <t>Check here if warehouse is not managed by DFS</t>
  </si>
  <si>
    <t>Repair Technician has 1 year of mechanical maintenance and repair experience</t>
  </si>
  <si>
    <t>Check here if equipment maintenance is not managed by DFS</t>
  </si>
  <si>
    <t>Introductory Training (All employees within 90 days of hire)</t>
  </si>
  <si>
    <t>Star Service: Creating Stellar Customer Relations (CSCR)</t>
  </si>
  <si>
    <t>Local Emergency Procedures</t>
  </si>
  <si>
    <t>Warehouse Inventory Management System (all staff operating WIMS)</t>
  </si>
  <si>
    <t>Afloat Recreation Program Management Course (ARPM)</t>
  </si>
  <si>
    <t>DFS Program Manager has received training by either HQ staff or designated SME on the Managers Desk Guide within 90 days</t>
  </si>
  <si>
    <t>DFS Program Manager has attended NAF 101 (or equivalent course) within 18 months</t>
  </si>
  <si>
    <t>DFS Program Manager has attended the Event Planning Asynchronous Learning Event within 18 months</t>
  </si>
  <si>
    <t>CPR / First Aid / AED</t>
  </si>
  <si>
    <t>DFS Program Manager has attended Fiscal Oversight training within 18 months</t>
  </si>
  <si>
    <t>DFS Program Manager has attended NAF Basic Contracting within 18 months</t>
  </si>
  <si>
    <t>3 or more other programs</t>
  </si>
  <si>
    <t>2 other programs</t>
  </si>
  <si>
    <t>1 other program</t>
  </si>
  <si>
    <t xml:space="preserve">N/A (employed less than one year) </t>
  </si>
  <si>
    <t>Level II - Other MWR Programs</t>
  </si>
  <si>
    <t>In the last year, manager engages regular full-time (RFT) staff in ongoing professional development, workshops, training, etc. (N947 FFR, N1, industry specific or college related)</t>
  </si>
  <si>
    <t>N/A (no RFT staff)</t>
  </si>
  <si>
    <t>3 or more opportunities</t>
  </si>
  <si>
    <t>2 opportunities</t>
  </si>
  <si>
    <t>1 other opportunity</t>
  </si>
  <si>
    <t>Did not participate</t>
  </si>
  <si>
    <t>Current Standard Operating Procedures (SOPs) are on file and are accessible to all DFS staff members (e.g. opening/closing procedures, emergency procedures, incident/accident reporting, etc.)</t>
  </si>
  <si>
    <t>DFS Manager is involved in the development of the annual budget</t>
  </si>
  <si>
    <t>Managers are actively using the Individual Development Plans (IDP) to develop employees through training and goal achievement</t>
  </si>
  <si>
    <t>Position Descriptions are accurate, current and copies are maintained in the DFS program office</t>
  </si>
  <si>
    <t>DFS staff dresses in a professional manner commensurate with the task at hand. Components of the uniform include staff shirt and nametag</t>
  </si>
  <si>
    <t>The DFS program maintains a customer comment card program. Maximum comment response time is 2 business days</t>
  </si>
  <si>
    <t>DFS staff have appropriate security clearances for the work performed</t>
  </si>
  <si>
    <t>DFS office has access to SIPRNET or other secure network for communication with deployed units</t>
  </si>
  <si>
    <t>DFS office has the means to communicate with the fleet via emails,  letters, and other written correspondence</t>
  </si>
  <si>
    <t>An SOP is in place outlining the process by which afloat commands are to initiate and receive support of equipment repairs</t>
  </si>
  <si>
    <t>The DFS Office tracks performance of repair services to the fleet to include timelines/timeliness, equipment involved, and any parts issued</t>
  </si>
  <si>
    <t>DFS Office maintains an up-to-date point of contact list for shipboard repair technicians for homeported ships</t>
  </si>
  <si>
    <t>An SOP is in place for warehousing that complies with CNIC policy</t>
  </si>
  <si>
    <t>DFS has an inventory management system in place</t>
  </si>
  <si>
    <t>DFS establishes par stock levels for fitness and recreation gear</t>
  </si>
  <si>
    <t xml:space="preserve">DFS places orders considering lead time for on time delivery stateside or overseas  </t>
  </si>
  <si>
    <t>DFS maintains official documentation (e.g. DD1149, DD 1348 or NAVCOMPT 2212, as appropriate) for the disposal of unissued recreation and fitness equipment</t>
  </si>
  <si>
    <t>DFS maintains Form DD1149 for each piece of equipment transferred from the warehouse</t>
  </si>
  <si>
    <t xml:space="preserve">DFS staff conducts semiannual review of warehouse operations which includes a complete inventory </t>
  </si>
  <si>
    <t xml:space="preserve">DFS warehousing operations have been reviewed by region Internal Review or other review group external to DFS within the last year </t>
  </si>
  <si>
    <t>All persons required to operate vehicles or forklifts possess valid driver’s license and operator’s certificate</t>
  </si>
  <si>
    <t>Maintenance and inspection records for vehicles, forklift and pallet jack are current and on file</t>
  </si>
  <si>
    <t>Telephone system with answering machine/voice mail capability</t>
  </si>
  <si>
    <t>Office has sufficient file and storage space to hold hard-copy editions of professional references, catalogs, records and forms</t>
  </si>
  <si>
    <t xml:space="preserve">Classroom(s) is appropriately equipped for the activities being taught (tables, chairs, AV equipment, etc.) for at least 15 students </t>
  </si>
  <si>
    <t>LCD projection system available</t>
  </si>
  <si>
    <t>Unofficial (non NMCI) portable computer system (laptop) available enabling remote use of stand alone programs</t>
  </si>
  <si>
    <t xml:space="preserve">Tablet computer for Warehouse Inventory Management System (WIMS) </t>
  </si>
  <si>
    <t>Dedicated vehicle with minimum carrying capacity of 2 tons and hydraulic lift gate (for Jumbo DFS programs). For all other size programs, the availability for use meets the standard</t>
  </si>
  <si>
    <t>Hardhat, safety glasses, hearing protection, steel toed boots and other appropriate personal safety and protection equipment are available</t>
  </si>
  <si>
    <t>Basic maintenance and repair tools e.g. wrenches, screwdrivers, pliers, etc. are available</t>
  </si>
  <si>
    <t>An equipment replacement plan is in place (for DFS Office, classroom and warehouse support equipment) and it has been updated in the last 12 months</t>
  </si>
  <si>
    <t>Offers to attend shipboard and shore recreation advisory board meetings at least quarterly</t>
  </si>
  <si>
    <t>Contacts shipboard repair technicians at least twice a year and prior to deployments</t>
  </si>
  <si>
    <t>Notifies fleet units of requirement to complete semi-annual fiscal oversight/internal review and year end financial reports, at least 30 days prior to due dates</t>
  </si>
  <si>
    <t>Provides an administrative bulletin at least monthly to fleet units via web page,  e-mail or hard copy, which includes “Welcome” messages and updates on policies and requirements</t>
  </si>
  <si>
    <t>Communicates with inbound visiting ships about recreational opportunities and requirements no less than 3 days prior to their arrival</t>
  </si>
  <si>
    <t xml:space="preserve">Conducts two assist visits per year (one of the two annual assist visits to be conducted prior to inspection conducted by the CNIC Afloat Recreation Program Inspectors) </t>
  </si>
  <si>
    <t>Provides financial/budget assistance and training as required by instruction</t>
  </si>
  <si>
    <t>Provides PMS guidelines for shipboard fitness equipment in accordance with manufacturers’ recommendations</t>
  </si>
  <si>
    <t>Provides general recreation program planning assistance to help comply with Afloat Recreation Program standards</t>
  </si>
  <si>
    <t>Liaises fleet units with local MWR and community contacts to support ship tours, special events and sports</t>
  </si>
  <si>
    <t>Regularly communicates with local command and the MWR Department about ship movements and recreation requirements and opportunities</t>
  </si>
  <si>
    <t xml:space="preserve">Deployed Forces Support coordinator serves as the official MWR POC via the Logistics Request (LOGREQ)  for all visiting units </t>
  </si>
  <si>
    <t>Ensures post-deployment assist visit is completed within 30 days of return to homeport</t>
  </si>
  <si>
    <t>Using an established guideline, develop a pre-deployment plan for each homeported ship to ensure MWR needs are met prior to next at-sea period.  This cycle may vary depending on class of ship and local circumstances</t>
  </si>
  <si>
    <t>Delivers or coordinates delivery of issued equipment</t>
  </si>
  <si>
    <t>Follows up with each unit to ensure proper assembly and correct installation of fitness and recreation gear</t>
  </si>
  <si>
    <t>Maintains an active roster of graduates of the Afloat Recreation Program Management Course including Recreation Services Officer and Recreation Fund Custodian</t>
  </si>
  <si>
    <t>Ensures the Afloat Recreation Program Management Course is offered frequently enough to train at least one trainee for every homeported ship annually</t>
  </si>
  <si>
    <t>Offers the Afloat Recreation Program Management Course at least quarterly</t>
  </si>
  <si>
    <t>Provides fitness equipment preventive maintenance workshops at least biannually</t>
  </si>
  <si>
    <t xml:space="preserve">Provides assistance in all aspects of procurement, property management and property disposition for both appropriated and non-appropriated fund shipboard fitness and recreation equipment </t>
  </si>
  <si>
    <t>Maintains, and makes available to customers, up-to-date information on appropriate fitness and recreation related equipment</t>
  </si>
  <si>
    <t>Provides assistance for vehicle procurement, registration, maintenance, accident reporting and disposition</t>
  </si>
  <si>
    <t>Coordinates vehicle storage for deployed units’ MWR owned vehicles</t>
  </si>
  <si>
    <t xml:space="preserve">Completes the repair of equipment in a timely manner (not to exceed two weeks of receipt of an equipment repair request form)
</t>
  </si>
  <si>
    <t>Office is conveniently located within a 10-minute walk of piers</t>
  </si>
  <si>
    <t>Deployed Forces Support Program office is clearly identified with an exterior sign and is visible to customers</t>
  </si>
  <si>
    <t>Convenient parking is available for staff, DFS vehicles and customers</t>
  </si>
  <si>
    <t>Warehouse/storage facility has adequate lighting, ventilation and protection from environmental and weather conditions</t>
  </si>
  <si>
    <t>Warehouse/storage facility has loading dock and ramp to accommodate large tractor-trailers</t>
  </si>
  <si>
    <t>Climate controlled and dust free storage space is available to properly store and secure electronic equipment, e.g. LMRC equipment</t>
  </si>
  <si>
    <t>Private and secure office for DFS Program Manager</t>
  </si>
  <si>
    <t>Dedicated office space large enough to accommodate DFS staff</t>
  </si>
  <si>
    <t>Program / Facility Orientation (including installation MWR orientation)</t>
  </si>
  <si>
    <r>
      <rPr>
        <b/>
        <u/>
        <sz val="12"/>
        <color theme="1"/>
        <rFont val="Times New Roman"/>
        <family val="1"/>
      </rPr>
      <t>DD Form 1149/DD From 1348/NAVCOMPT 2212 (5.1.20, 5.1.21)</t>
    </r>
    <r>
      <rPr>
        <sz val="12"/>
        <color theme="1"/>
        <rFont val="Times New Roman"/>
        <family val="1"/>
      </rPr>
      <t xml:space="preserve">
1149 is a transfer document, 1348 is a material release form usually used for the Defense Reutilization Management Office (DRMO) and 2212 is generally for anything that is not transferred to or accepted by DRMO, that needs to be destroyed or dispositioned. Please refer to policy and instruction for further guidance when in doubt.</t>
    </r>
  </si>
  <si>
    <r>
      <rPr>
        <b/>
        <u/>
        <sz val="12"/>
        <color theme="1"/>
        <rFont val="Times New Roman"/>
        <family val="1"/>
      </rPr>
      <t>Par Stock (5.1.18)</t>
    </r>
    <r>
      <rPr>
        <sz val="12"/>
        <color theme="1"/>
        <rFont val="Times New Roman"/>
        <family val="1"/>
      </rPr>
      <t xml:space="preserve">
Par Stock will be established by local DFS offices based on historical data and in concurrence with requirements to meet CNIC's Afloat Standards. Par Stock levels will vary from item to item, however it will be up to the DFS Program Manager to determine re-order level input to CNIC's HQ DFS program under Navy Fitness, Sports and Deployed Forces Support-N921.
</t>
    </r>
  </si>
  <si>
    <r>
      <rPr>
        <b/>
        <u/>
        <sz val="12"/>
        <color theme="1"/>
        <rFont val="Times New Roman"/>
        <family val="1"/>
      </rPr>
      <t xml:space="preserve">LMRC (2.2.7, 3.1.11, 5.1.15)
</t>
    </r>
    <r>
      <rPr>
        <sz val="12"/>
        <color theme="1"/>
        <rFont val="Times New Roman"/>
        <family val="1"/>
      </rPr>
      <t>CNIC's Navy General Library Program (NGLP) definition for Library Multimedia Resource Centers is for space-saving digital technology to increase the holdings of Afloat Libraries by enabling the storage of reading materials on computer media and providing e-mail and internet connectivity; when available on the ship.</t>
    </r>
  </si>
  <si>
    <r>
      <rPr>
        <b/>
        <u/>
        <sz val="12"/>
        <color theme="1"/>
        <rFont val="Times New Roman"/>
        <family val="1"/>
      </rPr>
      <t>SIPRNET (5.1.9)</t>
    </r>
    <r>
      <rPr>
        <sz val="12"/>
        <color theme="1"/>
        <rFont val="Times New Roman"/>
        <family val="1"/>
      </rPr>
      <t xml:space="preserve">
Secret Internet Protocol Router Network, is the Department of Defense's network for the exchange of classified information and messages at the SECRET level.</t>
    </r>
  </si>
  <si>
    <t xml:space="preserve">In addition to assessing the five standards areas, you need to determine how satisfied your customers are with your programs and services. The following will provide you information on how to conduct a customer satisfaction survey for your program.  </t>
  </si>
  <si>
    <t xml:space="preserve">The survey is open continuously all year long. Customer satisfaction scores will be pulled at the end of each fiscal year (30 September) to determine an annual satisfaction score for the individual programs as well as one MWR Program score.  </t>
  </si>
  <si>
    <t xml:space="preserve">Encourage customers to take the survey online via the survey monkey link. In addition to the online option (especially if Wi-Fi is a challenge), Installations can provide customers with a paper copy to complete. This is best used during/after classes and events. If this paper method is utilized, it will be necessary for a staff member to enter the data in to the survey monkey tool.  </t>
  </si>
  <si>
    <t>Use the survey monkey analytical link to review the customer survey scores and comments. Act on comments that are actionable items and follow up with customers who ask for a response.</t>
  </si>
  <si>
    <t>1. Overall, how satisfied or dissatisfied are you with the MWR Deployed Forces Support?</t>
  </si>
  <si>
    <t>2. Which of the following words would you use to describe our customer service?</t>
  </si>
  <si>
    <t>3. How would you rate the availability of staff to conduct assist visits on CNIC MWR Afloat Inspections?</t>
  </si>
  <si>
    <t>4. How responsive have we been in providing exercise equipment (strength and cardio) to the fleet?</t>
  </si>
  <si>
    <t>5. How would you rate the availability to receive the CNIC Afloat Recreation Program Management Course?</t>
  </si>
  <si>
    <t>6. How responsive have we been in providing a variety of recreation equipment (games, electronics, sports gear, etc.) to the fleet?</t>
  </si>
  <si>
    <t>7. How would you rate the availability to receive repair parts or to have repair technicians onboard to fix your fitness equipment?</t>
  </si>
  <si>
    <t>8. How satisfied are you with the general recreation and fitness guidance we provide to assist with meeting CNIC Afloat Standards?</t>
  </si>
  <si>
    <t>9. How would you rate the pre and post deployment visit from your home ported DFS Office?</t>
  </si>
  <si>
    <t>10. How would you rate the Deployed Forces Support Office location and accessibility to the fleet?</t>
  </si>
  <si>
    <t>11. Do you have any other comments, questions, or concerns?</t>
  </si>
  <si>
    <r>
      <rPr>
        <b/>
        <u/>
        <sz val="12"/>
        <color theme="1"/>
        <rFont val="Times New Roman"/>
        <family val="1"/>
      </rPr>
      <t>NAVOSH (2.2.8)</t>
    </r>
    <r>
      <rPr>
        <sz val="12"/>
        <color theme="1"/>
        <rFont val="Times New Roman"/>
        <family val="1"/>
      </rPr>
      <t xml:space="preserve">
Navy Occupational Safety &amp; Health program provides guidance and periodical inspections to the Navy workforce to insure proper safety procedures are in place as well as monitoring work environments and appropriate work attire in specific job fields. </t>
    </r>
  </si>
  <si>
    <t>DFS provides secure storage, custody and control of NMPS, recreation, fitness and LMRC equipment and supplies in support of afloat units</t>
  </si>
  <si>
    <t>5.1.2</t>
  </si>
  <si>
    <r>
      <rPr>
        <b/>
        <u/>
        <sz val="12"/>
        <color theme="1"/>
        <rFont val="Times New Roman"/>
        <family val="1"/>
      </rPr>
      <t>NMPS (5.1.14)</t>
    </r>
    <r>
      <rPr>
        <sz val="12"/>
        <color theme="1"/>
        <rFont val="Times New Roman"/>
        <family val="1"/>
      </rPr>
      <t xml:space="preserve">
Navy Motion Picture Service provides Navy DVD's (N-DVD) to Afloat Commands in the fleet for movie viewing. NMPS guidance is provided in instruction and policy in CNICINST 1710.3.
</t>
    </r>
  </si>
  <si>
    <t>Make entries in the green cells only</t>
  </si>
  <si>
    <t>CNICINST 1710.5 Administration of Afloat Recreation Programs</t>
  </si>
  <si>
    <t xml:space="preserve">The standards are written as statements of fact -- if you agree that the statement (standard) is true for your program, check the block and "false" will change to "true".  If you do not believe the statement is true for your program, leave the block unchecked, so that the answer remains "false", meaning your program does not comply.  When you have checked all the blocks for the standards with which you comply (and have left the others unchecked) in each tab, go to the Scoring Matrix tab to see your final, composite score. </t>
  </si>
  <si>
    <t xml:space="preserve">These standards were developed to apply to installations with homeported ships only. The DFS Program installation size was determined by factoring in the number of homeported ships, size of ships supported, warehouse requirements to support homeported ships, number of visiting fleet days to the installation requiring additional support of equipment, tours and overall port visit coordination.  MWR fleet support from installations with visiting U.S. and foreign ships with no homeported units and dedicated DFS staff are the responsibility of the Community Recreation program.  </t>
  </si>
  <si>
    <r>
      <rPr>
        <b/>
        <sz val="12"/>
        <color theme="1"/>
        <rFont val="Times New Roman"/>
        <family val="1"/>
      </rPr>
      <t xml:space="preserve">DFS Program Manager </t>
    </r>
    <r>
      <rPr>
        <sz val="12"/>
        <color theme="1"/>
        <rFont val="Times New Roman"/>
        <family val="1"/>
      </rPr>
      <t>is directly responsible for the operation of the Deployed Forces Support Program and acts as the primary liaison between the fleet and shore installation and/or regional MWR Departments. Supports delivery of the DFS program to the fleet and helps facilitate fleet participation in shore based MWR activities. DFS PM is responsible for issuing of CNIC funded recreational and fitness equipment to the fleet. Supervises assigned DFS staff. Position is a NF-04/GS-12</t>
    </r>
  </si>
  <si>
    <r>
      <rPr>
        <b/>
        <sz val="12"/>
        <color theme="1"/>
        <rFont val="Times New Roman"/>
        <family val="1"/>
      </rPr>
      <t xml:space="preserve">DFS Deputy Program Manager </t>
    </r>
    <r>
      <rPr>
        <sz val="12"/>
        <color theme="1"/>
        <rFont val="Times New Roman"/>
        <family val="1"/>
      </rPr>
      <t>fulfills the same requirements as the DFS PM and reports directly to the DFS PM. Supervises assigned DFS staff by direction of the DFS PM. Acts in the place of the DFS PM when not available. In addition, incumbent fills all duties of a DFS Program Coordinator below. Position is a NF-04/GS-11</t>
    </r>
  </si>
  <si>
    <r>
      <rPr>
        <b/>
        <sz val="12"/>
        <color theme="1"/>
        <rFont val="Times New Roman"/>
        <family val="1"/>
      </rPr>
      <t xml:space="preserve">DFS Program Coordinator </t>
    </r>
    <r>
      <rPr>
        <sz val="12"/>
        <color theme="1"/>
        <rFont val="Times New Roman"/>
        <family val="1"/>
      </rPr>
      <t xml:space="preserve">assists the DFS PM, or Deputy PM, in delivery of the DFS program to the fleet. Plans, evaluates and coordinates shore DFS support to the fleet; both home-ported and visiting ships. Must have strong knowledge of CNIC and OPNAV policy and instruction. Must also possess a wide range of knowledge in recreation and fitness programming and assess needs of the fleet.  The ability, and capacity, to instruct the CNIC Afloat Recreation Program Management Course is required to advance within the pay band. Position is a NF-04/GS-9
</t>
    </r>
  </si>
  <si>
    <r>
      <rPr>
        <b/>
        <sz val="12"/>
        <color theme="1"/>
        <rFont val="Times New Roman"/>
        <family val="1"/>
      </rPr>
      <t xml:space="preserve">DFS Administrator </t>
    </r>
    <r>
      <rPr>
        <sz val="12"/>
        <color theme="1"/>
        <rFont val="Times New Roman"/>
        <family val="1"/>
      </rPr>
      <t xml:space="preserve">oversees the administrative functions of the DFS office. Evaluates priorities to track and meet deadlines for the office. Responsible for database management for office functions to include training, safety requirements and suspense dates for reporting. Maintains files for HQ,  region and installation instructions and SOPs for the DFS office. Properly records equipment in and out through automated systems to maintain working inventories. Position is a NF-03/GS-7
</t>
    </r>
  </si>
  <si>
    <r>
      <rPr>
        <b/>
        <sz val="12"/>
        <color theme="1"/>
        <rFont val="Times New Roman"/>
        <family val="1"/>
      </rPr>
      <t xml:space="preserve">DFS Supply Technician </t>
    </r>
    <r>
      <rPr>
        <sz val="12"/>
        <color theme="1"/>
        <rFont val="Times New Roman"/>
        <family val="1"/>
      </rPr>
      <t xml:space="preserve">is responsible for warehouse internal controls, receiving, shipping, documentation, Material Safety Data Sheets, maintenance schedules for equipment and the safe operation of forklifts, pallet jacks and vehicles within the DFS operation. Conducts physical inventories and advises supervisors on stock levels. Requires a thorough working knowledge of governing supply regulations, policies, procedures and instructions applicable to this assignment. Must possess sufficient knowledge of automated supply systems to apply actions such as data entry and reports. Position is a NF-03/GS-7
</t>
    </r>
  </si>
  <si>
    <r>
      <t xml:space="preserve">Warehouse Manager </t>
    </r>
    <r>
      <rPr>
        <sz val="12"/>
        <color theme="1"/>
        <rFont val="Times New Roman"/>
        <family val="1"/>
      </rPr>
      <t>(for those installations with a Warehouse Manager) this position is often shared within the MWR Department. The WM is responsible for the warehouse operations to include accountability of equipment coming in and out that is under DFS's responsibility. Works closely with the DFS PM to me the needs of the DFS program supporting the fleet. Position is a NF-03/GS-7</t>
    </r>
    <r>
      <rPr>
        <b/>
        <sz val="12"/>
        <color theme="1"/>
        <rFont val="Times New Roman"/>
        <family val="1"/>
      </rPr>
      <t xml:space="preserve">
</t>
    </r>
  </si>
  <si>
    <r>
      <rPr>
        <b/>
        <sz val="12"/>
        <color theme="1"/>
        <rFont val="Times New Roman"/>
        <family val="1"/>
      </rPr>
      <t xml:space="preserve">Equipment Repair Technician </t>
    </r>
    <r>
      <rPr>
        <sz val="12"/>
        <color theme="1"/>
        <rFont val="Times New Roman"/>
        <family val="1"/>
      </rPr>
      <t xml:space="preserve">is responsible for proper maintenance guidance to the fleet on recreational and fitness equipment repair. This can be accomplished through quality control of installed equipment, repairs by the technician or through educational/instructional classes to the fleet to assist the fleet in better helping themselves with repairs as needed. Position identifies core stock of replacement parts and facilitates expedited re-ordering processes from vendors through installation/region/HQ capabilities. Position varies per DFS Standards. 
</t>
    </r>
  </si>
  <si>
    <t>Deployed Forces Support Deputy Program Manager (NF 4, GS 11)</t>
  </si>
  <si>
    <r>
      <rPr>
        <b/>
        <sz val="12"/>
        <rFont val="Times New Roman"/>
        <family val="1"/>
      </rPr>
      <t>Equipment Repair Technicians only</t>
    </r>
    <r>
      <rPr>
        <sz val="12"/>
        <rFont val="Times New Roman"/>
        <family val="1"/>
      </rPr>
      <t>: have obtained certification in at least 3 vendor managed fitness equipment maintenance and repair programs</t>
    </r>
  </si>
  <si>
    <t>Level I - MWR Program Specific Training                                                                                                    (Desk Guides, Program Standards, etc.)</t>
  </si>
  <si>
    <t>Level III - Other Ongoing Professional Development                                                                                     (FFR, N91, college courses, industry specific training)</t>
  </si>
  <si>
    <t>A "request form" system is in place to identify repair issues and any parts needed for resolution</t>
  </si>
  <si>
    <t>The survey that will be used for this process is program specific and is located on surveymonkey.com. The Deployed Forces Support Program survey will be utilized for obtaining customer feedback and in calculating the customer satisfaction score.</t>
  </si>
  <si>
    <t xml:space="preserve">The score for your program will be calculated using the data received during the fiscal year (1 Oct-30 Sep). This score is combined with the other MWR Programs on your Installation to establish an overall MWR customer satisfaction score that is used in the MWR Accreditation Workbook. Not only is the survey overall score used but how you use the data and comments received as well as your feedback process is considered during the accreditation site visit.  </t>
  </si>
  <si>
    <t>Your workbook final score is:</t>
  </si>
  <si>
    <r>
      <rPr>
        <b/>
        <sz val="12"/>
        <rFont val="Times New Roman"/>
        <family val="1"/>
      </rPr>
      <t>Medium</t>
    </r>
    <r>
      <rPr>
        <sz val="12"/>
        <rFont val="Times New Roman"/>
        <family val="1"/>
      </rPr>
      <t xml:space="preserve"> and </t>
    </r>
    <r>
      <rPr>
        <b/>
        <sz val="12"/>
        <rFont val="Times New Roman"/>
        <family val="1"/>
      </rPr>
      <t>Small</t>
    </r>
    <r>
      <rPr>
        <sz val="12"/>
        <rFont val="Times New Roman"/>
        <family val="1"/>
      </rPr>
      <t xml:space="preserve"> programs should check here for 1.2.5 </t>
    </r>
  </si>
  <si>
    <r>
      <rPr>
        <b/>
        <sz val="12"/>
        <rFont val="Times New Roman"/>
        <family val="1"/>
      </rPr>
      <t>Medium</t>
    </r>
    <r>
      <rPr>
        <sz val="12"/>
        <rFont val="Times New Roman"/>
        <family val="1"/>
      </rPr>
      <t xml:space="preserve"> and </t>
    </r>
    <r>
      <rPr>
        <b/>
        <sz val="12"/>
        <rFont val="Times New Roman"/>
        <family val="1"/>
      </rPr>
      <t>Small</t>
    </r>
    <r>
      <rPr>
        <sz val="12"/>
        <rFont val="Times New Roman"/>
        <family val="1"/>
      </rPr>
      <t xml:space="preserve"> programs should check here for 1.2.6</t>
    </r>
  </si>
  <si>
    <r>
      <t xml:space="preserve">Secure warehouse space/bldg. to receive, store, repair and issue recreation and fitness equipment. The total number of spaces and square footage may be in more than one location. The total amount must be 2 square feet per person served (full-crew complement). </t>
    </r>
    <r>
      <rPr>
        <b/>
        <i/>
        <sz val="12"/>
        <rFont val="Times New Roman"/>
        <family val="1"/>
      </rPr>
      <t xml:space="preserve"> </t>
    </r>
  </si>
  <si>
    <t>Admin person or whoever is performing the tasks has 1 year of administration experience</t>
  </si>
  <si>
    <t xml:space="preserve">In the last year, DFS Program Manager has participated (minimum of 4 hours) in desk guide and on-the-job training in other MWR disciplines </t>
  </si>
  <si>
    <t>In the last year, DFS Program Manager has participated in on-the-job training in other N9 disciplines (CYP, NGIS, F&amp;B, Finance, FFSC, Safe Harbor, etc.) (annually)</t>
  </si>
  <si>
    <t xml:space="preserve">CNICINST 1710.3 Operation of Morale, Welfare and Recreation (MWR) Programs 
</t>
  </si>
  <si>
    <t>Describes the customer satisfaction survey and how to conduct.</t>
  </si>
  <si>
    <t>Check the highest number that applies</t>
  </si>
  <si>
    <t xml:space="preserve">Enter the highest score that applies for standard 2.1.1 </t>
  </si>
  <si>
    <t>Deployed Forces Support (survey completed by Chain of Command only)</t>
  </si>
  <si>
    <t>STEP 1</t>
  </si>
  <si>
    <t>STEP 2</t>
  </si>
  <si>
    <t>STEP 3</t>
  </si>
  <si>
    <t>WHAT HAPPENS NEXT</t>
  </si>
  <si>
    <t>This workbook was developed to assist you in assessing your DFS office's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The worksheets (tabs) have been prepared for each area, you need only click on a tab to begin working.  The workbook contains the following information, see the tab for each:</t>
  </si>
  <si>
    <r>
      <rPr>
        <b/>
        <u/>
        <sz val="12"/>
        <color theme="1"/>
        <rFont val="Times New Roman"/>
        <family val="1"/>
      </rPr>
      <t>FFR Learning Events (1.3.15)</t>
    </r>
    <r>
      <rPr>
        <sz val="12"/>
        <color theme="1"/>
        <rFont val="Times New Roman"/>
        <family val="1"/>
      </rPr>
      <t xml:space="preserve">
Learning (training) events provided by CNIC Fleet and Family Readiness (FFR) and are available online or a classroom setting. </t>
    </r>
  </si>
  <si>
    <t xml:space="preserve">Definitions/Descriptions </t>
  </si>
  <si>
    <t xml:space="preserve">Position Descriptions  </t>
  </si>
  <si>
    <r>
      <rPr>
        <b/>
        <u/>
        <sz val="12"/>
        <color theme="1"/>
        <rFont val="Times New Roman"/>
        <family val="1"/>
      </rPr>
      <t>ARPM (formerly the ARFM or Fleet Recreation Course) (1.3.6)</t>
    </r>
    <r>
      <rPr>
        <sz val="12"/>
        <color theme="1"/>
        <rFont val="Times New Roman"/>
        <family val="1"/>
      </rPr>
      <t xml:space="preserve">
The Afloat Recreation Program Management Course replaces the old Fleet Recreation Course and Afloat Recreation Fund Management Course. This course trains Recreation Service Officers, Recreation Fund Custodians, DFS Staff, Fun and Fit Bosses in operational management of Afloat Recreation Programs. 
</t>
    </r>
  </si>
  <si>
    <t>Visits homeported ships/subs at least quarterly for face-to-face contact with RSO/RFC, CMC/COB and/or the CO/XO</t>
  </si>
  <si>
    <t>Contacts deployed ships’ RSO/RFC at least one time per month</t>
  </si>
  <si>
    <t xml:space="preserve">Collect a sufficient number of surveys from your customers. Your goal is to receive at least one completed survey from every homeported ship. Your customers are the Recreation Service Officer and the Recreation Fund Custodian. You should not collect surveys from the crew aboard the ships you serve. If it's possible to reach deployed ships by email, you should send them a survey link.  </t>
  </si>
  <si>
    <t>Provides fitness area design to help comply with Afloat Recreation and Fitness Program standards</t>
  </si>
  <si>
    <t>Issues or resupplies/re-equips homeported and visiting USS ships with fitness and recreation gear, motion picture and LMRC equipment to help comply with Afloat Recreation and Fitness Program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</si>
</sst>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0" x14ac:knownFonts="1">
    <font>
      <sz val="10"/>
      <name val="Arial"/>
    </font>
    <font>
      <sz val="12"/>
      <color theme="1"/>
      <name val="Times New Roman"/>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
      <b/>
      <sz val="12"/>
      <name val="Times New Roman"/>
      <family val="1"/>
    </font>
    <font>
      <sz val="8"/>
      <name val="Arial"/>
      <family val="2"/>
    </font>
    <font>
      <sz val="12"/>
      <color indexed="8"/>
      <name val="Times New Roman"/>
      <family val="1"/>
    </font>
    <font>
      <b/>
      <sz val="12"/>
      <color indexed="8"/>
      <name val="Times New Roman"/>
      <family val="1"/>
    </font>
    <font>
      <sz val="12"/>
      <color indexed="8"/>
      <name val="Calibri"/>
      <family val="2"/>
    </font>
    <font>
      <b/>
      <sz val="12"/>
      <name val="Arial"/>
      <family val="2"/>
    </font>
    <font>
      <i/>
      <sz val="12"/>
      <name val="Times New Roman"/>
      <family val="1"/>
    </font>
    <font>
      <b/>
      <sz val="12"/>
      <color rgb="FF000000"/>
      <name val="Times New Roman"/>
      <family val="1"/>
    </font>
    <font>
      <sz val="12"/>
      <color rgb="FF000000"/>
      <name val="Times New Roman"/>
      <family val="1"/>
    </font>
    <font>
      <sz val="12"/>
      <color rgb="FFFF0000"/>
      <name val="Times New Roman"/>
      <family val="1"/>
    </font>
    <font>
      <sz val="10"/>
      <name val="Arial"/>
      <family val="2"/>
    </font>
    <font>
      <b/>
      <sz val="12"/>
      <name val="Times"/>
      <family val="1"/>
    </font>
    <font>
      <sz val="12"/>
      <name val="Times"/>
      <family val="1"/>
    </font>
    <font>
      <b/>
      <sz val="12"/>
      <color theme="1"/>
      <name val="Times New Roman"/>
      <family val="1"/>
    </font>
    <font>
      <sz val="12"/>
      <color theme="1"/>
      <name val="Times New Roman"/>
      <family val="1"/>
    </font>
    <font>
      <sz val="10"/>
      <color rgb="FFFF0000"/>
      <name val="Arial"/>
      <family val="2"/>
    </font>
    <font>
      <sz val="11"/>
      <name val="Times New Roman"/>
      <family val="1"/>
    </font>
    <font>
      <sz val="11"/>
      <color indexed="8"/>
      <name val="Times New Roman"/>
      <family val="1"/>
    </font>
    <font>
      <sz val="10"/>
      <name val="Times New Roman"/>
      <family val="1"/>
    </font>
    <font>
      <sz val="12"/>
      <name val="Arial"/>
      <family val="2"/>
    </font>
    <font>
      <sz val="12"/>
      <color rgb="FF000000"/>
      <name val="Calibri"/>
      <family val="2"/>
    </font>
    <font>
      <sz val="10"/>
      <name val="Arial"/>
      <family val="2"/>
    </font>
    <font>
      <sz val="12"/>
      <color theme="1"/>
      <name val="Calibri"/>
      <family val="2"/>
      <scheme val="minor"/>
    </font>
    <font>
      <sz val="11"/>
      <color theme="1"/>
      <name val="Times New Roman"/>
      <family val="1"/>
    </font>
    <font>
      <i/>
      <sz val="12"/>
      <color rgb="FF000000"/>
      <name val="Times New Roman"/>
      <family val="1"/>
    </font>
    <font>
      <sz val="11"/>
      <color rgb="FFFF0000"/>
      <name val="Calibri"/>
      <family val="2"/>
      <scheme val="minor"/>
    </font>
    <font>
      <sz val="12"/>
      <color theme="0" tint="-0.14999847407452621"/>
      <name val="Times New Roman"/>
      <family val="1"/>
    </font>
    <font>
      <i/>
      <sz val="12"/>
      <color theme="1"/>
      <name val="Times New Roman"/>
      <family val="1"/>
    </font>
    <font>
      <b/>
      <sz val="12"/>
      <color indexed="52"/>
      <name val="Times New Roman"/>
      <family val="1"/>
    </font>
    <font>
      <b/>
      <sz val="16"/>
      <color theme="1"/>
      <name val="Times New Roman"/>
      <family val="1"/>
    </font>
    <font>
      <b/>
      <u/>
      <sz val="12"/>
      <color theme="1"/>
      <name val="Times New Roman"/>
      <family val="1"/>
    </font>
    <font>
      <u/>
      <sz val="10"/>
      <color theme="10"/>
      <name val="Arial"/>
      <family val="2"/>
    </font>
    <font>
      <sz val="11"/>
      <name val="Arial"/>
      <family val="2"/>
    </font>
    <font>
      <sz val="12"/>
      <color rgb="FFFF0000"/>
      <name val="Arial"/>
      <family val="2"/>
    </font>
    <font>
      <b/>
      <i/>
      <sz val="12"/>
      <name val="Times New Roman"/>
      <family val="1"/>
    </font>
    <font>
      <b/>
      <sz val="11"/>
      <name val="Times New Roman"/>
      <family val="1"/>
    </font>
    <font>
      <b/>
      <sz val="11"/>
      <name val="Arial"/>
      <family val="2"/>
    </font>
    <font>
      <b/>
      <sz val="12"/>
      <color rgb="FFFF0000"/>
      <name val="Times New Roman"/>
      <family val="1"/>
    </font>
    <font>
      <sz val="11"/>
      <color theme="1"/>
      <name val="Calibri"/>
      <family val="2"/>
      <scheme val="minor"/>
    </font>
    <font>
      <b/>
      <i/>
      <sz val="12"/>
      <color indexed="8"/>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bottom style="double">
        <color indexed="64"/>
      </bottom>
      <diagonal/>
    </border>
    <border>
      <left style="hair">
        <color indexed="64"/>
      </left>
      <right/>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bottom style="medium">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41" fillId="0" borderId="0" applyFont="0" applyFill="0" applyBorder="0" applyAlignment="0" applyProtection="0"/>
    <xf numFmtId="0" fontId="51" fillId="0" borderId="0" applyNumberFormat="0" applyFill="0" applyBorder="0" applyAlignment="0" applyProtection="0">
      <alignment vertical="top"/>
      <protection locked="0"/>
    </xf>
    <xf numFmtId="0" fontId="34" fillId="0" borderId="0">
      <alignment horizontal="left" vertical="top" wrapText="1"/>
    </xf>
    <xf numFmtId="0" fontId="1" fillId="0" borderId="0"/>
    <xf numFmtId="0" fontId="1" fillId="0" borderId="0">
      <alignment horizontal="left" vertical="top" wrapText="1"/>
    </xf>
    <xf numFmtId="0" fontId="58" fillId="0" borderId="0"/>
    <xf numFmtId="9" fontId="58" fillId="0" borderId="0" applyFont="0" applyFill="0" applyBorder="0" applyAlignment="0" applyProtection="0"/>
  </cellStyleXfs>
  <cellXfs count="445">
    <xf numFmtId="0" fontId="0" fillId="0" borderId="0" xfId="0"/>
    <xf numFmtId="0" fontId="0" fillId="0" borderId="0" xfId="0"/>
    <xf numFmtId="0" fontId="19" fillId="0" borderId="0" xfId="0" applyFont="1" applyAlignment="1"/>
    <xf numFmtId="0" fontId="20" fillId="0" borderId="0" xfId="0" applyFont="1" applyAlignment="1"/>
    <xf numFmtId="0" fontId="20" fillId="0" borderId="0" xfId="0" applyFont="1" applyAlignment="1">
      <alignment horizontal="centerContinuous" vertical="center"/>
    </xf>
    <xf numFmtId="0" fontId="20" fillId="0" borderId="0" xfId="0" applyFont="1" applyAlignment="1">
      <alignment horizontal="center" textRotation="90"/>
    </xf>
    <xf numFmtId="0" fontId="19" fillId="0" borderId="0" xfId="0" applyFont="1"/>
    <xf numFmtId="0" fontId="20" fillId="0" borderId="0" xfId="0" applyFont="1" applyBorder="1" applyAlignment="1">
      <alignment horizontal="left"/>
    </xf>
    <xf numFmtId="0" fontId="19" fillId="25" borderId="0" xfId="0" applyFont="1" applyFill="1" applyAlignment="1"/>
    <xf numFmtId="0" fontId="20" fillId="0" borderId="43" xfId="0" applyFont="1" applyBorder="1" applyAlignment="1">
      <alignment horizontal="center" vertical="top"/>
    </xf>
    <xf numFmtId="0" fontId="19" fillId="0" borderId="13" xfId="0" applyFont="1" applyBorder="1" applyAlignment="1">
      <alignment vertical="top" wrapText="1"/>
    </xf>
    <xf numFmtId="0" fontId="20" fillId="0" borderId="0" xfId="0" applyFont="1" applyAlignment="1">
      <alignment horizontal="left" vertical="top"/>
    </xf>
    <xf numFmtId="0" fontId="20" fillId="0" borderId="0" xfId="0" applyFont="1" applyAlignment="1">
      <alignment horizontal="center" vertical="top"/>
    </xf>
    <xf numFmtId="0" fontId="20" fillId="0" borderId="0" xfId="0" applyFont="1" applyBorder="1" applyAlignment="1">
      <alignment horizontal="center" vertical="top"/>
    </xf>
    <xf numFmtId="0" fontId="22" fillId="0" borderId="0" xfId="0" applyFont="1" applyAlignment="1">
      <alignment horizontal="center" vertical="top"/>
    </xf>
    <xf numFmtId="0" fontId="22" fillId="0" borderId="0" xfId="0" applyFont="1"/>
    <xf numFmtId="0" fontId="23" fillId="0" borderId="43" xfId="0" applyFont="1" applyFill="1" applyBorder="1" applyAlignment="1">
      <alignment horizontal="center" vertical="top"/>
    </xf>
    <xf numFmtId="0" fontId="23" fillId="0" borderId="43" xfId="0" applyFont="1" applyFill="1" applyBorder="1" applyAlignment="1">
      <alignment horizontal="center" vertical="top" wrapText="1"/>
    </xf>
    <xf numFmtId="0" fontId="23" fillId="0" borderId="41" xfId="0" applyFont="1" applyBorder="1" applyAlignment="1">
      <alignment horizontal="center" vertical="top"/>
    </xf>
    <xf numFmtId="0" fontId="25" fillId="0" borderId="0" xfId="0" applyFont="1"/>
    <xf numFmtId="0" fontId="27" fillId="0" borderId="0" xfId="0" applyFont="1" applyFill="1" applyBorder="1" applyAlignment="1">
      <alignment horizontal="left"/>
    </xf>
    <xf numFmtId="0" fontId="27" fillId="0" borderId="0" xfId="0" applyFont="1" applyFill="1" applyBorder="1"/>
    <xf numFmtId="0" fontId="28" fillId="0" borderId="0" xfId="0" applyFont="1" applyFill="1" applyBorder="1" applyAlignment="1">
      <alignment horizontal="left" vertical="top" indent="5"/>
    </xf>
    <xf numFmtId="0" fontId="28"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19" fillId="0" borderId="0" xfId="0" applyFont="1" applyFill="1" applyBorder="1" applyAlignment="1">
      <alignment horizontal="center"/>
    </xf>
    <xf numFmtId="0" fontId="0" fillId="0" borderId="0" xfId="0" applyFill="1"/>
    <xf numFmtId="0" fontId="19" fillId="0" borderId="0" xfId="0" applyFont="1" applyFill="1" applyBorder="1" applyAlignment="1">
      <alignment horizontal="left" wrapText="1"/>
    </xf>
    <xf numFmtId="0" fontId="20" fillId="0" borderId="41" xfId="0" applyFont="1" applyBorder="1" applyAlignment="1">
      <alignment horizontal="left" vertical="top"/>
    </xf>
    <xf numFmtId="0" fontId="20" fillId="0" borderId="54" xfId="0" applyFont="1" applyBorder="1" applyAlignment="1">
      <alignment horizontal="center" vertical="top"/>
    </xf>
    <xf numFmtId="0" fontId="19" fillId="0" borderId="0" xfId="0" applyFont="1" applyFill="1" applyAlignment="1"/>
    <xf numFmtId="0" fontId="19" fillId="25" borderId="0" xfId="0" applyFont="1" applyFill="1" applyAlignment="1"/>
    <xf numFmtId="0" fontId="19" fillId="0" borderId="0" xfId="0" applyFont="1" applyAlignment="1"/>
    <xf numFmtId="0" fontId="19" fillId="0" borderId="12" xfId="0" applyFont="1" applyBorder="1" applyAlignment="1"/>
    <xf numFmtId="0" fontId="19" fillId="0" borderId="10" xfId="0" applyFont="1" applyBorder="1" applyAlignment="1"/>
    <xf numFmtId="0" fontId="19" fillId="0" borderId="11" xfId="0" applyFont="1" applyBorder="1" applyAlignment="1"/>
    <xf numFmtId="0" fontId="19" fillId="0" borderId="14" xfId="0" applyFont="1" applyBorder="1" applyAlignment="1"/>
    <xf numFmtId="0" fontId="20" fillId="0" borderId="0" xfId="0" applyFont="1" applyBorder="1" applyAlignment="1">
      <alignment vertical="center"/>
    </xf>
    <xf numFmtId="0" fontId="19" fillId="0" borderId="0" xfId="0" applyFont="1" applyBorder="1" applyAlignment="1">
      <alignment horizontal="centerContinuous" vertical="center"/>
    </xf>
    <xf numFmtId="0" fontId="20" fillId="0" borderId="0" xfId="0" applyFont="1" applyBorder="1" applyAlignment="1">
      <alignment horizontal="centerContinuous" vertical="center"/>
    </xf>
    <xf numFmtId="0" fontId="20" fillId="0" borderId="13" xfId="0" applyFont="1" applyBorder="1" applyAlignment="1">
      <alignment horizontal="centerContinuous" vertical="center"/>
    </xf>
    <xf numFmtId="0" fontId="20" fillId="0" borderId="14" xfId="0" applyFont="1" applyBorder="1" applyAlignment="1">
      <alignment horizontal="center" textRotation="90"/>
    </xf>
    <xf numFmtId="0" fontId="20" fillId="0" borderId="0" xfId="0" applyFont="1" applyBorder="1" applyAlignment="1">
      <alignment horizontal="center" textRotation="90"/>
    </xf>
    <xf numFmtId="0" fontId="20" fillId="0" borderId="13" xfId="0" applyFont="1" applyBorder="1" applyAlignment="1">
      <alignment horizontal="center" textRotation="90"/>
    </xf>
    <xf numFmtId="0" fontId="20" fillId="0" borderId="0" xfId="0" applyFont="1" applyBorder="1" applyAlignment="1"/>
    <xf numFmtId="0" fontId="20" fillId="0" borderId="13" xfId="0" applyFont="1" applyBorder="1" applyAlignment="1"/>
    <xf numFmtId="0" fontId="19" fillId="0" borderId="0" xfId="0" applyFont="1" applyBorder="1" applyAlignment="1"/>
    <xf numFmtId="0" fontId="19" fillId="0" borderId="35" xfId="0" applyFont="1" applyBorder="1" applyAlignment="1"/>
    <xf numFmtId="0" fontId="20" fillId="0" borderId="20" xfId="0" applyFont="1" applyBorder="1" applyAlignment="1">
      <alignment horizontal="center"/>
    </xf>
    <xf numFmtId="0" fontId="20" fillId="0" borderId="20" xfId="0" applyFont="1" applyFill="1" applyBorder="1" applyAlignment="1">
      <alignment horizontal="center"/>
    </xf>
    <xf numFmtId="0" fontId="19" fillId="0" borderId="25" xfId="0" applyFont="1" applyFill="1" applyBorder="1" applyAlignment="1"/>
    <xf numFmtId="0" fontId="20" fillId="0" borderId="26" xfId="0" applyFont="1" applyBorder="1" applyAlignment="1"/>
    <xf numFmtId="0" fontId="20" fillId="0" borderId="0" xfId="0" applyFont="1" applyBorder="1" applyAlignment="1">
      <alignment horizontal="center"/>
    </xf>
    <xf numFmtId="0" fontId="19" fillId="0" borderId="14" xfId="0" applyFont="1" applyBorder="1"/>
    <xf numFmtId="0" fontId="19" fillId="0" borderId="0" xfId="0" applyFont="1" applyBorder="1"/>
    <xf numFmtId="0" fontId="19" fillId="0" borderId="13" xfId="0" applyFont="1" applyBorder="1"/>
    <xf numFmtId="0" fontId="20" fillId="0" borderId="13" xfId="0" applyFont="1" applyBorder="1" applyAlignment="1">
      <alignment horizontal="left"/>
    </xf>
    <xf numFmtId="0" fontId="19" fillId="0" borderId="34" xfId="0" applyFont="1" applyBorder="1" applyAlignment="1"/>
    <xf numFmtId="0" fontId="19" fillId="0" borderId="32" xfId="0" applyFont="1" applyBorder="1" applyAlignment="1"/>
    <xf numFmtId="0" fontId="20" fillId="0" borderId="32" xfId="0" applyFont="1" applyBorder="1" applyAlignment="1"/>
    <xf numFmtId="0" fontId="20" fillId="0" borderId="33" xfId="0" applyFont="1" applyBorder="1" applyAlignment="1"/>
    <xf numFmtId="0" fontId="19" fillId="25" borderId="0" xfId="0" applyFont="1" applyFill="1" applyBorder="1" applyAlignment="1"/>
    <xf numFmtId="0" fontId="20" fillId="0" borderId="20" xfId="0" applyFont="1" applyBorder="1" applyAlignment="1"/>
    <xf numFmtId="0" fontId="20" fillId="0" borderId="0" xfId="0" applyFont="1" applyAlignment="1"/>
    <xf numFmtId="0" fontId="20" fillId="0" borderId="10" xfId="0" applyFont="1" applyBorder="1" applyAlignment="1"/>
    <xf numFmtId="0" fontId="20" fillId="0" borderId="11" xfId="0" applyFont="1" applyBorder="1" applyAlignment="1"/>
    <xf numFmtId="0" fontId="24" fillId="0" borderId="0" xfId="0" applyFont="1" applyAlignment="1">
      <alignment horizontal="center" vertical="center"/>
    </xf>
    <xf numFmtId="0" fontId="24" fillId="0" borderId="0" xfId="0" applyFont="1"/>
    <xf numFmtId="0" fontId="23" fillId="0" borderId="54" xfId="0" applyFont="1" applyFill="1" applyBorder="1" applyAlignment="1">
      <alignment horizontal="center" vertical="top"/>
    </xf>
    <xf numFmtId="0" fontId="23" fillId="0" borderId="46" xfId="0" applyFont="1" applyFill="1" applyBorder="1" applyAlignment="1">
      <alignment horizontal="center" vertical="top"/>
    </xf>
    <xf numFmtId="0" fontId="22" fillId="0" borderId="0" xfId="0" applyFont="1" applyBorder="1" applyAlignment="1">
      <alignment horizontal="center" vertical="center"/>
    </xf>
    <xf numFmtId="0" fontId="22" fillId="0" borderId="60" xfId="0" applyFont="1" applyBorder="1"/>
    <xf numFmtId="0" fontId="22" fillId="0" borderId="43" xfId="0" applyFont="1" applyBorder="1" applyAlignment="1">
      <alignment horizontal="center" wrapText="1"/>
    </xf>
    <xf numFmtId="0" fontId="22" fillId="0" borderId="0" xfId="0" applyFont="1" applyBorder="1" applyAlignment="1">
      <alignment horizontal="center" wrapText="1"/>
    </xf>
    <xf numFmtId="0" fontId="22" fillId="0" borderId="0" xfId="0" applyFont="1" applyBorder="1" applyAlignment="1">
      <alignment horizontal="center" vertical="center" wrapText="1"/>
    </xf>
    <xf numFmtId="0" fontId="22" fillId="0" borderId="41" xfId="0" applyFont="1" applyBorder="1" applyAlignment="1">
      <alignment horizontal="center" vertical="top"/>
    </xf>
    <xf numFmtId="0" fontId="28" fillId="0" borderId="0" xfId="0" applyFont="1" applyFill="1" applyBorder="1"/>
    <xf numFmtId="0" fontId="34" fillId="0" borderId="0" xfId="0" applyFont="1" applyAlignment="1">
      <alignment horizontal="left" vertical="top" indent="3"/>
    </xf>
    <xf numFmtId="0" fontId="19" fillId="0" borderId="0" xfId="0" applyFont="1"/>
    <xf numFmtId="0" fontId="35" fillId="0" borderId="0" xfId="0" applyFont="1"/>
    <xf numFmtId="0" fontId="0" fillId="0" borderId="0" xfId="0" applyAlignment="1">
      <alignment wrapText="1"/>
    </xf>
    <xf numFmtId="0" fontId="19" fillId="0" borderId="0" xfId="0" applyFont="1" applyBorder="1" applyAlignment="1">
      <alignment horizontal="center" wrapText="1"/>
    </xf>
    <xf numFmtId="0" fontId="20" fillId="0" borderId="46" xfId="0" applyFont="1" applyBorder="1" applyAlignment="1">
      <alignment horizontal="center" vertical="top"/>
    </xf>
    <xf numFmtId="0" fontId="19" fillId="0" borderId="0" xfId="0" applyFont="1" applyAlignment="1">
      <alignment vertical="top" wrapText="1"/>
    </xf>
    <xf numFmtId="0" fontId="23" fillId="0" borderId="0" xfId="0" applyFont="1" applyFill="1" applyBorder="1" applyAlignment="1">
      <alignment horizontal="center" vertical="top"/>
    </xf>
    <xf numFmtId="0" fontId="19" fillId="0" borderId="0" xfId="0" applyFont="1" applyBorder="1" applyAlignment="1">
      <alignment vertical="top" wrapText="1"/>
    </xf>
    <xf numFmtId="0" fontId="20" fillId="0" borderId="16" xfId="0" applyFont="1" applyBorder="1" applyAlignment="1">
      <alignment horizontal="center" textRotation="45" wrapText="1"/>
    </xf>
    <xf numFmtId="0" fontId="20" fillId="0" borderId="17" xfId="0" applyFont="1" applyBorder="1" applyAlignment="1">
      <alignment horizontal="center" textRotation="45" wrapText="1"/>
    </xf>
    <xf numFmtId="0" fontId="20" fillId="0" borderId="15" xfId="0" applyFont="1" applyBorder="1" applyAlignment="1">
      <alignment horizontal="center" textRotation="45" wrapText="1"/>
    </xf>
    <xf numFmtId="0" fontId="31" fillId="0" borderId="16" xfId="0" applyFont="1" applyBorder="1" applyAlignment="1">
      <alignment horizontal="center" textRotation="46" wrapText="1"/>
    </xf>
    <xf numFmtId="0" fontId="31" fillId="0" borderId="17" xfId="0" applyFont="1" applyBorder="1" applyAlignment="1">
      <alignment horizontal="center" textRotation="46" wrapText="1"/>
    </xf>
    <xf numFmtId="0" fontId="19" fillId="0" borderId="0" xfId="0" applyFont="1" applyFill="1"/>
    <xf numFmtId="0" fontId="19" fillId="0" borderId="55" xfId="0" applyFont="1" applyBorder="1" applyAlignment="1">
      <alignment horizontal="left" vertical="top" wrapText="1"/>
    </xf>
    <xf numFmtId="0" fontId="22" fillId="0" borderId="0" xfId="0" applyFont="1" applyBorder="1" applyAlignment="1">
      <alignment horizontal="right" vertical="center" wrapText="1"/>
    </xf>
    <xf numFmtId="0" fontId="22" fillId="0" borderId="25" xfId="0" applyFont="1" applyBorder="1" applyAlignment="1">
      <alignment horizontal="right" vertical="center" wrapText="1"/>
    </xf>
    <xf numFmtId="0" fontId="19" fillId="0" borderId="13" xfId="0" applyFont="1" applyBorder="1" applyAlignment="1">
      <alignment horizontal="left" vertical="top" wrapText="1"/>
    </xf>
    <xf numFmtId="0" fontId="22" fillId="0" borderId="0" xfId="0" applyFont="1" applyBorder="1" applyAlignment="1">
      <alignment horizontal="right" vertical="center" wrapText="1"/>
    </xf>
    <xf numFmtId="0" fontId="22" fillId="0" borderId="45" xfId="0" applyFont="1" applyFill="1" applyBorder="1" applyAlignment="1">
      <alignment horizontal="right" vertical="center"/>
    </xf>
    <xf numFmtId="0" fontId="19" fillId="0" borderId="0" xfId="0" applyFont="1" applyBorder="1" applyAlignment="1">
      <alignment horizontal="center" vertical="center"/>
    </xf>
    <xf numFmtId="0" fontId="29" fillId="0" borderId="0" xfId="0" applyFont="1" applyAlignment="1">
      <alignment vertical="top" wrapText="1"/>
    </xf>
    <xf numFmtId="0" fontId="22" fillId="0" borderId="0" xfId="0" applyFont="1" applyBorder="1"/>
    <xf numFmtId="0" fontId="22" fillId="0" borderId="47" xfId="0" applyFont="1" applyBorder="1" applyAlignment="1">
      <alignment horizontal="left" vertical="top" wrapText="1"/>
    </xf>
    <xf numFmtId="0" fontId="38" fillId="0" borderId="0" xfId="0" applyFont="1"/>
    <xf numFmtId="0" fontId="38" fillId="0" borderId="0" xfId="0" applyFont="1" applyBorder="1" applyAlignment="1">
      <alignment horizontal="center" vertical="center"/>
    </xf>
    <xf numFmtId="0" fontId="38" fillId="0" borderId="0" xfId="0" applyFont="1" applyBorder="1"/>
    <xf numFmtId="0" fontId="36" fillId="0" borderId="0" xfId="0" applyFont="1" applyBorder="1" applyAlignment="1">
      <alignment vertical="top" wrapText="1"/>
    </xf>
    <xf numFmtId="0" fontId="22" fillId="0" borderId="0" xfId="0" applyFont="1" applyAlignment="1">
      <alignment horizontal="center" vertical="center"/>
    </xf>
    <xf numFmtId="0" fontId="19" fillId="0" borderId="0" xfId="0" applyFont="1" applyBorder="1" applyAlignment="1">
      <alignment horizontal="center"/>
    </xf>
    <xf numFmtId="0" fontId="19" fillId="0" borderId="0" xfId="0" applyFont="1" applyFill="1" applyBorder="1"/>
    <xf numFmtId="165" fontId="19" fillId="0" borderId="47" xfId="0" applyNumberFormat="1" applyFont="1" applyBorder="1" applyAlignment="1">
      <alignment horizontal="center" vertical="center"/>
    </xf>
    <xf numFmtId="0" fontId="28" fillId="0" borderId="0" xfId="0" applyFont="1" applyFill="1" applyBorder="1" applyAlignment="1">
      <alignment horizontal="center"/>
    </xf>
    <xf numFmtId="0" fontId="19" fillId="0" borderId="41" xfId="0" applyFont="1" applyBorder="1"/>
    <xf numFmtId="0" fontId="19" fillId="0" borderId="0" xfId="0" applyFont="1" applyAlignment="1">
      <alignment horizontal="center" vertical="center"/>
    </xf>
    <xf numFmtId="0" fontId="19" fillId="0" borderId="43" xfId="0" applyFont="1" applyBorder="1" applyAlignment="1">
      <alignment horizontal="center" vertical="center" wrapText="1"/>
    </xf>
    <xf numFmtId="0" fontId="19" fillId="0" borderId="53" xfId="0" applyFont="1" applyBorder="1"/>
    <xf numFmtId="0" fontId="37" fillId="0" borderId="53" xfId="0" applyFont="1" applyBorder="1" applyAlignment="1"/>
    <xf numFmtId="0" fontId="37" fillId="0" borderId="0" xfId="0" applyFont="1" applyBorder="1" applyAlignment="1"/>
    <xf numFmtId="0" fontId="22" fillId="0" borderId="0" xfId="0" applyFont="1" applyBorder="1" applyAlignment="1">
      <alignment horizontal="center" vertical="top"/>
    </xf>
    <xf numFmtId="0" fontId="19" fillId="0" borderId="46" xfId="0" applyFont="1" applyBorder="1"/>
    <xf numFmtId="0" fontId="39" fillId="0" borderId="0" xfId="0" applyFont="1"/>
    <xf numFmtId="0" fontId="40" fillId="0" borderId="0" xfId="0" applyFont="1" applyFill="1" applyBorder="1"/>
    <xf numFmtId="0" fontId="39" fillId="0" borderId="0" xfId="0" applyFont="1" applyBorder="1"/>
    <xf numFmtId="0" fontId="40" fillId="0" borderId="0" xfId="0" applyFont="1" applyFill="1" applyBorder="1" applyAlignment="1">
      <alignment horizontal="left" vertical="top" indent="5"/>
    </xf>
    <xf numFmtId="0" fontId="19" fillId="0" borderId="0" xfId="0" applyFont="1" applyBorder="1" applyAlignment="1">
      <alignment horizontal="center" vertical="center" wrapText="1"/>
    </xf>
    <xf numFmtId="0" fontId="19" fillId="0" borderId="61" xfId="0" applyFont="1" applyBorder="1" applyAlignment="1">
      <alignment horizontal="center" vertical="center" wrapText="1"/>
    </xf>
    <xf numFmtId="1" fontId="19" fillId="0" borderId="28" xfId="0" applyNumberFormat="1" applyFont="1" applyBorder="1" applyAlignment="1">
      <alignment horizontal="center" vertical="center"/>
    </xf>
    <xf numFmtId="165" fontId="19" fillId="24" borderId="47" xfId="0" applyNumberFormat="1" applyFont="1" applyFill="1" applyBorder="1" applyAlignment="1">
      <alignment horizontal="center" vertical="center"/>
    </xf>
    <xf numFmtId="165" fontId="19" fillId="24" borderId="56" xfId="0" applyNumberFormat="1" applyFont="1" applyFill="1" applyBorder="1" applyAlignment="1">
      <alignment horizontal="center" vertical="center"/>
    </xf>
    <xf numFmtId="0" fontId="19" fillId="0" borderId="39" xfId="0" applyFont="1" applyBorder="1" applyAlignment="1">
      <alignment horizontal="center" vertical="center"/>
    </xf>
    <xf numFmtId="0" fontId="19" fillId="0" borderId="40"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27" xfId="0" applyFont="1" applyFill="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1" fontId="19" fillId="0" borderId="18" xfId="0" applyNumberFormat="1" applyFont="1" applyBorder="1" applyAlignment="1">
      <alignment horizontal="center" vertical="center"/>
    </xf>
    <xf numFmtId="165" fontId="19" fillId="24" borderId="51" xfId="0" applyNumberFormat="1" applyFont="1" applyFill="1" applyBorder="1" applyAlignment="1">
      <alignment horizontal="center" vertical="center"/>
    </xf>
    <xf numFmtId="0" fontId="19" fillId="0" borderId="19"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3" xfId="0" applyFont="1" applyBorder="1" applyAlignment="1">
      <alignment horizontal="center" vertical="center"/>
    </xf>
    <xf numFmtId="1" fontId="19" fillId="0" borderId="27" xfId="0" applyNumberFormat="1" applyFont="1" applyBorder="1" applyAlignment="1">
      <alignment horizontal="center" vertical="center"/>
    </xf>
    <xf numFmtId="0" fontId="20" fillId="0" borderId="30" xfId="0" applyFont="1" applyBorder="1" applyAlignment="1">
      <alignment horizontal="center" vertical="center"/>
    </xf>
    <xf numFmtId="1" fontId="20" fillId="0" borderId="31" xfId="0" applyNumberFormat="1" applyFont="1" applyBorder="1" applyAlignment="1">
      <alignment horizontal="center" vertical="center"/>
    </xf>
    <xf numFmtId="1" fontId="19" fillId="0" borderId="58" xfId="0" applyNumberFormat="1" applyFont="1" applyBorder="1" applyAlignment="1">
      <alignment horizontal="center" vertical="center"/>
    </xf>
    <xf numFmtId="1" fontId="19" fillId="0" borderId="59" xfId="0" applyNumberFormat="1" applyFont="1" applyBorder="1" applyAlignment="1">
      <alignment horizontal="center" vertical="center"/>
    </xf>
    <xf numFmtId="1" fontId="19" fillId="0" borderId="63" xfId="0" applyNumberFormat="1" applyFont="1" applyBorder="1" applyAlignment="1">
      <alignment horizontal="center" vertical="center"/>
    </xf>
    <xf numFmtId="1" fontId="19" fillId="0" borderId="64" xfId="0" applyNumberFormat="1"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32" fillId="0" borderId="24" xfId="0" applyFont="1" applyBorder="1" applyAlignment="1">
      <alignment horizontal="center" vertical="center"/>
    </xf>
    <xf numFmtId="0" fontId="29" fillId="0" borderId="0" xfId="0" applyFont="1" applyBorder="1" applyAlignment="1">
      <alignment vertical="top"/>
    </xf>
    <xf numFmtId="0" fontId="23" fillId="0" borderId="0" xfId="0" applyFont="1" applyAlignment="1">
      <alignment horizontal="left"/>
    </xf>
    <xf numFmtId="0" fontId="22" fillId="0" borderId="0" xfId="0" applyFont="1" applyAlignment="1">
      <alignment horizontal="left"/>
    </xf>
    <xf numFmtId="0" fontId="19" fillId="0" borderId="13" xfId="0" applyFont="1" applyBorder="1" applyAlignment="1">
      <alignment horizontal="left" vertical="top" wrapText="1"/>
    </xf>
    <xf numFmtId="0" fontId="34" fillId="0" borderId="0" xfId="0" applyFont="1" applyAlignment="1">
      <alignment vertical="top" wrapText="1"/>
    </xf>
    <xf numFmtId="0" fontId="27" fillId="0" borderId="0" xfId="0" applyFont="1" applyAlignment="1">
      <alignment horizontal="left"/>
    </xf>
    <xf numFmtId="0" fontId="27" fillId="0" borderId="0" xfId="0" applyFont="1" applyAlignment="1">
      <alignment vertical="top"/>
    </xf>
    <xf numFmtId="0" fontId="28" fillId="0" borderId="0" xfId="0" applyFont="1" applyAlignment="1">
      <alignment horizontal="left" indent="15"/>
    </xf>
    <xf numFmtId="0" fontId="28" fillId="0" borderId="0" xfId="0" applyFont="1" applyAlignment="1">
      <alignment horizontal="left" vertical="top" wrapText="1" indent="5"/>
    </xf>
    <xf numFmtId="0" fontId="22" fillId="0" borderId="41" xfId="0" applyFont="1" applyBorder="1"/>
    <xf numFmtId="0" fontId="27" fillId="0" borderId="43" xfId="0" applyFont="1" applyBorder="1" applyAlignment="1">
      <alignment horizontal="center" vertical="top" wrapText="1"/>
    </xf>
    <xf numFmtId="0" fontId="0" fillId="0" borderId="46" xfId="0" applyBorder="1"/>
    <xf numFmtId="165" fontId="34" fillId="0" borderId="47" xfId="0" applyNumberFormat="1" applyFont="1" applyBorder="1" applyAlignment="1">
      <alignment horizontal="center" vertical="center"/>
    </xf>
    <xf numFmtId="0" fontId="42" fillId="0" borderId="0" xfId="0" applyFont="1"/>
    <xf numFmtId="0" fontId="23" fillId="0" borderId="0" xfId="0" applyFont="1" applyAlignment="1"/>
    <xf numFmtId="0" fontId="23" fillId="0" borderId="0" xfId="0" applyFont="1" applyAlignment="1">
      <alignment vertical="top"/>
    </xf>
    <xf numFmtId="0" fontId="0" fillId="0" borderId="0" xfId="0" applyAlignment="1">
      <alignment horizontal="center" vertical="center" wrapText="1"/>
    </xf>
    <xf numFmtId="0" fontId="0" fillId="0" borderId="0" xfId="0" applyAlignment="1">
      <alignment vertical="top" wrapText="1"/>
    </xf>
    <xf numFmtId="0" fontId="42" fillId="0" borderId="0" xfId="0" applyFont="1" applyAlignment="1">
      <alignment wrapText="1"/>
    </xf>
    <xf numFmtId="0" fontId="24" fillId="0" borderId="65" xfId="0" applyFont="1" applyBorder="1"/>
    <xf numFmtId="0" fontId="22" fillId="0" borderId="0" xfId="0" applyFont="1" applyAlignment="1">
      <alignment horizontal="center"/>
    </xf>
    <xf numFmtId="0" fontId="24" fillId="0" borderId="46" xfId="0" applyFont="1" applyBorder="1"/>
    <xf numFmtId="0" fontId="22" fillId="0" borderId="46" xfId="0" applyFont="1" applyBorder="1"/>
    <xf numFmtId="0" fontId="22" fillId="0" borderId="53" xfId="0" applyFont="1" applyBorder="1"/>
    <xf numFmtId="0" fontId="22" fillId="0" borderId="0" xfId="0" applyFont="1" applyFill="1" applyBorder="1" applyAlignment="1">
      <alignment horizontal="right" vertical="center" wrapText="1"/>
    </xf>
    <xf numFmtId="0" fontId="22" fillId="0" borderId="25" xfId="0" applyFont="1" applyFill="1" applyBorder="1" applyAlignment="1">
      <alignment horizontal="right" vertical="center" wrapText="1"/>
    </xf>
    <xf numFmtId="165" fontId="22" fillId="0" borderId="47" xfId="42" applyNumberFormat="1" applyFont="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right" vertical="center"/>
    </xf>
    <xf numFmtId="0" fontId="43" fillId="0" borderId="0" xfId="0" applyFont="1" applyBorder="1" applyAlignment="1">
      <alignment vertical="top" wrapText="1"/>
    </xf>
    <xf numFmtId="0" fontId="43" fillId="0" borderId="41" xfId="0" applyFont="1" applyBorder="1" applyAlignment="1">
      <alignment vertical="top" wrapText="1"/>
    </xf>
    <xf numFmtId="0" fontId="43" fillId="0" borderId="49" xfId="0" applyFont="1" applyBorder="1" applyAlignment="1">
      <alignment horizontal="left" vertical="top" wrapText="1"/>
    </xf>
    <xf numFmtId="0" fontId="34" fillId="0" borderId="0" xfId="0" applyFont="1" applyBorder="1" applyAlignment="1">
      <alignment vertical="top" wrapText="1"/>
    </xf>
    <xf numFmtId="0" fontId="19" fillId="0" borderId="55" xfId="0" applyFont="1" applyBorder="1" applyAlignment="1">
      <alignment vertical="top" wrapText="1"/>
    </xf>
    <xf numFmtId="0" fontId="19" fillId="0" borderId="0" xfId="0" applyFont="1" applyAlignment="1">
      <alignment vertical="top"/>
    </xf>
    <xf numFmtId="0" fontId="29" fillId="0" borderId="0" xfId="0" applyFont="1" applyBorder="1" applyAlignment="1">
      <alignment horizontal="left" vertical="top" wrapText="1"/>
    </xf>
    <xf numFmtId="0" fontId="19" fillId="0" borderId="13" xfId="0" applyFont="1" applyFill="1" applyBorder="1" applyAlignment="1">
      <alignment vertical="top" wrapText="1"/>
    </xf>
    <xf numFmtId="9" fontId="19" fillId="0" borderId="13" xfId="0" applyNumberFormat="1" applyFont="1" applyFill="1" applyBorder="1" applyAlignment="1">
      <alignment vertical="top" wrapText="1"/>
    </xf>
    <xf numFmtId="0" fontId="22" fillId="0" borderId="0" xfId="0" applyFont="1" applyFill="1"/>
    <xf numFmtId="0" fontId="19" fillId="0" borderId="66" xfId="0" applyFont="1" applyBorder="1" applyAlignment="1">
      <alignment vertical="top" wrapText="1"/>
    </xf>
    <xf numFmtId="0" fontId="19" fillId="0" borderId="67" xfId="0" applyFont="1" applyBorder="1" applyAlignment="1">
      <alignment vertical="top" wrapText="1"/>
    </xf>
    <xf numFmtId="0" fontId="22" fillId="0" borderId="0" xfId="0" applyFont="1" applyBorder="1" applyAlignment="1">
      <alignment vertical="center"/>
    </xf>
    <xf numFmtId="0" fontId="19" fillId="0" borderId="0" xfId="0" applyFont="1" applyFill="1" applyBorder="1" applyAlignment="1">
      <alignment vertical="top" wrapText="1"/>
    </xf>
    <xf numFmtId="0" fontId="34" fillId="0" borderId="13" xfId="0" applyFont="1" applyFill="1" applyBorder="1" applyAlignment="1">
      <alignment vertical="top" wrapText="1"/>
    </xf>
    <xf numFmtId="0" fontId="19" fillId="0" borderId="0" xfId="0" applyFont="1" applyFill="1" applyBorder="1" applyAlignment="1">
      <alignment horizontal="center" vertical="center" wrapText="1"/>
    </xf>
    <xf numFmtId="0" fontId="22" fillId="0" borderId="0" xfId="0" applyFont="1" applyFill="1" applyAlignment="1">
      <alignment horizontal="right" vertical="center" wrapText="1"/>
    </xf>
    <xf numFmtId="0" fontId="34" fillId="0" borderId="0" xfId="0" applyFont="1" applyAlignment="1">
      <alignment horizontal="left" vertical="top"/>
    </xf>
    <xf numFmtId="165" fontId="22" fillId="0" borderId="0" xfId="0" applyNumberFormat="1" applyFont="1" applyFill="1" applyBorder="1" applyAlignment="1">
      <alignment vertical="top"/>
    </xf>
    <xf numFmtId="0" fontId="22" fillId="0" borderId="0" xfId="0" applyFont="1" applyFill="1" applyBorder="1" applyAlignment="1"/>
    <xf numFmtId="0" fontId="22" fillId="0" borderId="42" xfId="0" applyFont="1" applyFill="1" applyBorder="1" applyAlignment="1">
      <alignment horizontal="center" vertical="center" wrapText="1"/>
    </xf>
    <xf numFmtId="0" fontId="22" fillId="0" borderId="68" xfId="0" applyFont="1" applyFill="1" applyBorder="1" applyAlignment="1"/>
    <xf numFmtId="0" fontId="34" fillId="0" borderId="70" xfId="0" applyFont="1" applyBorder="1" applyAlignment="1">
      <alignment horizontal="left" vertical="top" wrapText="1"/>
    </xf>
    <xf numFmtId="0" fontId="20" fillId="0" borderId="66" xfId="0" applyFont="1" applyBorder="1" applyAlignment="1">
      <alignment horizontal="center" vertical="center" wrapText="1"/>
    </xf>
    <xf numFmtId="0" fontId="19" fillId="0" borderId="66" xfId="0" applyFont="1" applyBorder="1" applyAlignment="1">
      <alignment vertical="top"/>
    </xf>
    <xf numFmtId="0" fontId="19" fillId="0" borderId="67" xfId="0" applyFont="1" applyBorder="1" applyAlignment="1">
      <alignment vertical="top"/>
    </xf>
    <xf numFmtId="0" fontId="22" fillId="0" borderId="71" xfId="0" applyFont="1" applyBorder="1" applyAlignment="1"/>
    <xf numFmtId="0" fontId="22" fillId="0" borderId="41" xfId="0" applyFont="1" applyBorder="1" applyAlignment="1"/>
    <xf numFmtId="0" fontId="27" fillId="0" borderId="48" xfId="0" applyFont="1" applyBorder="1" applyAlignment="1">
      <alignment horizontal="center" vertical="top"/>
    </xf>
    <xf numFmtId="0" fontId="27" fillId="0" borderId="43" xfId="0" applyFont="1" applyBorder="1" applyAlignment="1">
      <alignment horizontal="center" vertical="top"/>
    </xf>
    <xf numFmtId="0" fontId="28" fillId="0" borderId="0" xfId="0" applyFont="1" applyBorder="1" applyAlignment="1">
      <alignment vertical="top" wrapText="1"/>
    </xf>
    <xf numFmtId="0" fontId="19" fillId="0" borderId="0" xfId="0" applyFont="1" applyFill="1" applyBorder="1" applyAlignment="1">
      <alignment horizontal="right" vertical="top" wrapText="1"/>
    </xf>
    <xf numFmtId="0" fontId="26" fillId="0" borderId="0" xfId="0" applyFont="1" applyFill="1" applyBorder="1" applyAlignment="1">
      <alignment horizontal="center" vertical="center" wrapText="1"/>
    </xf>
    <xf numFmtId="0" fontId="23" fillId="0" borderId="0" xfId="0" applyFont="1" applyAlignment="1">
      <alignment horizontal="left"/>
    </xf>
    <xf numFmtId="0" fontId="19" fillId="0" borderId="0" xfId="0" applyFont="1" applyAlignment="1">
      <alignment horizontal="left" vertical="top" wrapText="1"/>
    </xf>
    <xf numFmtId="0" fontId="47" fillId="0" borderId="45" xfId="0" applyFont="1" applyBorder="1" applyAlignment="1">
      <alignment horizontal="center" vertical="top" wrapText="1"/>
    </xf>
    <xf numFmtId="0" fontId="33" fillId="0" borderId="43" xfId="0" applyFont="1" applyBorder="1" applyAlignment="1">
      <alignment horizontal="center" vertical="top" wrapText="1"/>
    </xf>
    <xf numFmtId="0" fontId="45" fillId="0" borderId="0" xfId="0" applyFont="1" applyAlignment="1">
      <alignment wrapText="1"/>
    </xf>
    <xf numFmtId="0" fontId="42" fillId="0" borderId="0" xfId="0" applyFont="1" applyAlignment="1">
      <alignment horizontal="center" vertical="center"/>
    </xf>
    <xf numFmtId="0" fontId="2" fillId="0" borderId="0" xfId="0" applyFont="1" applyAlignment="1">
      <alignment horizontal="center" vertical="center"/>
    </xf>
    <xf numFmtId="0" fontId="22" fillId="0" borderId="13" xfId="0" applyFont="1" applyBorder="1" applyAlignment="1">
      <alignment vertical="top" wrapText="1"/>
    </xf>
    <xf numFmtId="0" fontId="34" fillId="0" borderId="13" xfId="0" applyFont="1" applyBorder="1" applyAlignment="1">
      <alignment horizontal="left" vertical="top" wrapText="1"/>
    </xf>
    <xf numFmtId="0" fontId="43" fillId="0" borderId="13" xfId="0" applyFont="1" applyBorder="1" applyAlignment="1">
      <alignment vertical="top" wrapText="1"/>
    </xf>
    <xf numFmtId="0" fontId="34" fillId="0" borderId="13" xfId="0" applyFont="1" applyBorder="1" applyAlignment="1">
      <alignment vertical="top" wrapText="1"/>
    </xf>
    <xf numFmtId="0" fontId="22" fillId="0" borderId="62" xfId="0" applyFont="1" applyFill="1" applyBorder="1" applyAlignment="1">
      <alignment horizontal="right"/>
    </xf>
    <xf numFmtId="165" fontId="39" fillId="0" borderId="0" xfId="0" applyNumberFormat="1" applyFont="1"/>
    <xf numFmtId="3" fontId="19" fillId="27" borderId="36" xfId="0" applyNumberFormat="1" applyFont="1" applyFill="1" applyBorder="1" applyAlignment="1">
      <alignment horizontal="center" vertical="center" wrapText="1"/>
    </xf>
    <xf numFmtId="3" fontId="48" fillId="28" borderId="37" xfId="26" applyNumberFormat="1" applyFont="1" applyFill="1" applyBorder="1" applyAlignment="1">
      <alignment horizontal="center" vertical="center" wrapText="1"/>
    </xf>
    <xf numFmtId="3" fontId="19" fillId="27" borderId="37" xfId="0" applyNumberFormat="1" applyFont="1" applyFill="1" applyBorder="1" applyAlignment="1">
      <alignment horizontal="center" vertical="center" wrapText="1"/>
    </xf>
    <xf numFmtId="165" fontId="48" fillId="28" borderId="38" xfId="26" applyNumberFormat="1" applyFont="1" applyFill="1" applyBorder="1" applyAlignment="1">
      <alignment horizontal="center" vertical="center" wrapText="1"/>
    </xf>
    <xf numFmtId="0" fontId="22" fillId="0" borderId="0" xfId="0" applyFont="1" applyFill="1" applyBorder="1" applyAlignment="1">
      <alignment horizontal="right"/>
    </xf>
    <xf numFmtId="0" fontId="28" fillId="0" borderId="0" xfId="0" applyFont="1" applyFill="1" applyAlignment="1">
      <alignment horizontal="left" vertical="top" wrapText="1" indent="5"/>
    </xf>
    <xf numFmtId="0" fontId="19" fillId="0" borderId="75" xfId="0" applyFont="1" applyBorder="1" applyAlignment="1">
      <alignment vertical="top" wrapText="1"/>
    </xf>
    <xf numFmtId="0" fontId="0" fillId="0" borderId="0" xfId="0" applyFill="1" applyBorder="1"/>
    <xf numFmtId="0" fontId="23" fillId="0" borderId="48" xfId="0" applyFont="1" applyBorder="1" applyAlignment="1">
      <alignment horizontal="center" vertical="top"/>
    </xf>
    <xf numFmtId="0" fontId="23" fillId="0" borderId="43" xfId="0" applyFont="1" applyBorder="1" applyAlignment="1">
      <alignment horizontal="center" vertical="top"/>
    </xf>
    <xf numFmtId="0" fontId="46" fillId="29" borderId="69" xfId="0" applyFont="1" applyFill="1" applyBorder="1" applyAlignment="1"/>
    <xf numFmtId="0" fontId="46" fillId="29" borderId="0" xfId="0" applyFont="1" applyFill="1" applyBorder="1" applyAlignment="1"/>
    <xf numFmtId="0" fontId="46" fillId="29" borderId="72" xfId="0" applyFont="1" applyFill="1" applyBorder="1" applyAlignment="1"/>
    <xf numFmtId="0" fontId="46" fillId="29" borderId="45" xfId="0" applyFont="1" applyFill="1" applyBorder="1" applyAlignment="1"/>
    <xf numFmtId="0" fontId="23" fillId="0" borderId="41" xfId="0" applyFont="1" applyBorder="1" applyAlignment="1">
      <alignment horizontal="left" vertical="top" wrapText="1"/>
    </xf>
    <xf numFmtId="0" fontId="28" fillId="0" borderId="55" xfId="0" applyFont="1" applyBorder="1" applyAlignment="1">
      <alignment vertical="top" wrapText="1"/>
    </xf>
    <xf numFmtId="0" fontId="34" fillId="0" borderId="0" xfId="0" applyFont="1" applyAlignment="1">
      <alignment horizontal="left" vertical="top" wrapText="1"/>
    </xf>
    <xf numFmtId="165" fontId="19" fillId="0" borderId="0" xfId="0" applyNumberFormat="1" applyFont="1" applyBorder="1" applyAlignment="1">
      <alignment horizontal="center" vertical="center"/>
    </xf>
    <xf numFmtId="0" fontId="19" fillId="0" borderId="43" xfId="0" applyFont="1" applyBorder="1" applyAlignment="1">
      <alignment horizontal="center" vertical="center"/>
    </xf>
    <xf numFmtId="0" fontId="51" fillId="0" borderId="0" xfId="43" applyAlignment="1" applyProtection="1">
      <alignment horizontal="center" vertical="center"/>
    </xf>
    <xf numFmtId="0" fontId="30" fillId="0" borderId="0" xfId="0" applyFont="1"/>
    <xf numFmtId="0" fontId="19" fillId="0" borderId="0" xfId="0" applyFont="1" applyFill="1" applyBorder="1" applyAlignment="1">
      <alignment horizontal="left" vertical="top" wrapText="1"/>
    </xf>
    <xf numFmtId="0" fontId="28" fillId="0" borderId="0" xfId="0" applyFont="1" applyAlignment="1">
      <alignment horizontal="left" vertical="top"/>
    </xf>
    <xf numFmtId="0" fontId="30" fillId="0" borderId="0" xfId="0" applyFont="1" applyAlignment="1">
      <alignment vertical="top" wrapText="1"/>
    </xf>
    <xf numFmtId="0" fontId="22" fillId="0" borderId="62" xfId="0" applyFont="1" applyFill="1" applyBorder="1" applyAlignment="1">
      <alignment horizontal="right" vertical="center"/>
    </xf>
    <xf numFmtId="0" fontId="23" fillId="0" borderId="0" xfId="0" applyFont="1" applyFill="1" applyBorder="1" applyAlignment="1">
      <alignment horizontal="left"/>
    </xf>
    <xf numFmtId="0" fontId="20" fillId="0" borderId="0" xfId="0" applyFont="1" applyFill="1" applyBorder="1" applyAlignment="1">
      <alignment horizontal="center"/>
    </xf>
    <xf numFmtId="0" fontId="29" fillId="0" borderId="0" xfId="0" applyFont="1" applyFill="1" applyBorder="1" applyAlignment="1">
      <alignment horizontal="center"/>
    </xf>
    <xf numFmtId="0" fontId="19" fillId="0" borderId="13" xfId="0" applyFont="1" applyFill="1" applyBorder="1" applyAlignment="1">
      <alignment horizontal="right" vertical="top" wrapText="1"/>
    </xf>
    <xf numFmtId="0" fontId="23" fillId="0" borderId="54" xfId="0" applyFont="1" applyFill="1" applyBorder="1" applyAlignment="1">
      <alignment horizontal="center" vertical="top" wrapText="1"/>
    </xf>
    <xf numFmtId="0" fontId="39" fillId="0" borderId="0" xfId="0" applyFont="1" applyFill="1" applyBorder="1"/>
    <xf numFmtId="0" fontId="29" fillId="0" borderId="0" xfId="0" applyFont="1" applyFill="1" applyBorder="1" applyAlignment="1">
      <alignment horizontal="center" vertical="center"/>
    </xf>
    <xf numFmtId="0" fontId="53" fillId="0" borderId="0" xfId="0" applyFont="1" applyFill="1" applyBorder="1"/>
    <xf numFmtId="0" fontId="19" fillId="0" borderId="0" xfId="0" applyFont="1" applyFill="1" applyAlignment="1">
      <alignment horizontal="left" vertical="top" wrapText="1"/>
    </xf>
    <xf numFmtId="0" fontId="19" fillId="0" borderId="0" xfId="0" applyFont="1" applyFill="1" applyAlignment="1">
      <alignment horizontal="left" vertical="top"/>
    </xf>
    <xf numFmtId="0" fontId="19" fillId="0" borderId="0" xfId="0" applyFont="1" applyFill="1" applyAlignment="1">
      <alignment horizontal="right" vertical="top" wrapText="1"/>
    </xf>
    <xf numFmtId="0" fontId="54" fillId="0" borderId="0" xfId="0" applyFont="1" applyFill="1" applyAlignment="1">
      <alignment horizontal="right" vertical="top" wrapText="1"/>
    </xf>
    <xf numFmtId="0" fontId="19" fillId="0" borderId="41" xfId="0" applyFont="1" applyFill="1" applyBorder="1" applyAlignment="1">
      <alignment horizontal="right" vertical="top" wrapText="1"/>
    </xf>
    <xf numFmtId="0" fontId="22" fillId="0" borderId="0" xfId="0" applyFont="1" applyFill="1" applyBorder="1"/>
    <xf numFmtId="0" fontId="36" fillId="0" borderId="0" xfId="0" applyFont="1" applyAlignment="1">
      <alignment wrapText="1"/>
    </xf>
    <xf numFmtId="0" fontId="36" fillId="0" borderId="0" xfId="0" applyFont="1"/>
    <xf numFmtId="0" fontId="19" fillId="0" borderId="0" xfId="0" applyFont="1" applyAlignment="1">
      <alignment wrapText="1"/>
    </xf>
    <xf numFmtId="0" fontId="55" fillId="0" borderId="0" xfId="0" applyFont="1" applyAlignment="1">
      <alignment vertical="top" wrapText="1"/>
    </xf>
    <xf numFmtId="0" fontId="36" fillId="0" borderId="0" xfId="0" applyFont="1" applyAlignment="1">
      <alignment vertical="top"/>
    </xf>
    <xf numFmtId="0" fontId="20" fillId="0" borderId="0" xfId="0" applyFont="1" applyAlignment="1">
      <alignment horizontal="center" vertical="center" wrapText="1"/>
    </xf>
    <xf numFmtId="0" fontId="19" fillId="0" borderId="0" xfId="0" applyFont="1" applyAlignment="1">
      <alignment horizontal="center" vertical="top"/>
    </xf>
    <xf numFmtId="0" fontId="19" fillId="0" borderId="0" xfId="0" applyFont="1" applyFill="1" applyBorder="1" applyAlignment="1">
      <alignment horizontal="left" vertical="top" wrapText="1"/>
    </xf>
    <xf numFmtId="0" fontId="34" fillId="0" borderId="0" xfId="44" applyAlignment="1">
      <alignment horizontal="center" vertical="top" wrapText="1"/>
    </xf>
    <xf numFmtId="0" fontId="22" fillId="0" borderId="0" xfId="0" applyFont="1" applyBorder="1" applyAlignment="1">
      <alignment horizontal="left" vertical="top" wrapText="1"/>
    </xf>
    <xf numFmtId="0" fontId="22" fillId="29" borderId="73" xfId="0" applyFont="1" applyFill="1" applyBorder="1" applyAlignment="1">
      <alignment horizontal="center"/>
    </xf>
    <xf numFmtId="165" fontId="22" fillId="0" borderId="47" xfId="0" applyNumberFormat="1" applyFont="1" applyFill="1" applyBorder="1" applyAlignment="1">
      <alignment horizontal="center" vertical="top"/>
    </xf>
    <xf numFmtId="0" fontId="28" fillId="0" borderId="0" xfId="0" applyFont="1" applyAlignment="1">
      <alignment horizontal="left" vertical="top" indent="1"/>
    </xf>
    <xf numFmtId="0" fontId="28" fillId="0" borderId="0" xfId="0" applyFont="1" applyAlignment="1">
      <alignment horizontal="left" indent="17"/>
    </xf>
    <xf numFmtId="0" fontId="19" fillId="0" borderId="0" xfId="0" applyFont="1" applyAlignment="1">
      <alignment horizontal="left" vertical="top"/>
    </xf>
    <xf numFmtId="0" fontId="19" fillId="0" borderId="0" xfId="43" applyFont="1" applyAlignment="1" applyProtection="1">
      <alignment horizontal="left" vertical="top"/>
    </xf>
    <xf numFmtId="165" fontId="19" fillId="0" borderId="47" xfId="0" applyNumberFormat="1" applyFont="1" applyFill="1" applyBorder="1" applyAlignment="1">
      <alignment horizontal="center" vertical="center"/>
    </xf>
    <xf numFmtId="0" fontId="19" fillId="0" borderId="0" xfId="0" applyFont="1" applyFill="1" applyBorder="1" applyAlignment="1">
      <alignment horizontal="left" vertical="top"/>
    </xf>
    <xf numFmtId="0" fontId="19" fillId="0" borderId="0" xfId="0" applyFont="1" applyFill="1" applyBorder="1" applyAlignment="1">
      <alignment horizontal="center" vertical="top"/>
    </xf>
    <xf numFmtId="0" fontId="40" fillId="0" borderId="0" xfId="0" applyFont="1" applyFill="1" applyBorder="1" applyAlignment="1">
      <alignment horizontal="center" wrapText="1"/>
    </xf>
    <xf numFmtId="0" fontId="22" fillId="0" borderId="0" xfId="0" applyFont="1" applyAlignment="1">
      <alignment wrapText="1"/>
    </xf>
    <xf numFmtId="0" fontId="28" fillId="0" borderId="0" xfId="0" applyFont="1" applyAlignment="1">
      <alignment horizontal="left" vertical="top" wrapText="1"/>
    </xf>
    <xf numFmtId="0" fontId="40" fillId="0" borderId="0" xfId="0" applyFont="1" applyFill="1" applyBorder="1" applyAlignment="1">
      <alignment horizontal="left" vertical="top" wrapText="1"/>
    </xf>
    <xf numFmtId="0" fontId="22" fillId="0" borderId="43" xfId="0" applyFont="1" applyBorder="1" applyAlignment="1">
      <alignment horizontal="center" vertical="center" wrapText="1"/>
    </xf>
    <xf numFmtId="0" fontId="34" fillId="0" borderId="0" xfId="0" applyFont="1" applyAlignment="1">
      <alignment horizontal="center" vertical="center" wrapText="1"/>
    </xf>
    <xf numFmtId="0" fontId="39" fillId="0" borderId="0" xfId="0" applyFont="1" applyAlignment="1">
      <alignment wrapText="1"/>
    </xf>
    <xf numFmtId="0" fontId="22" fillId="0" borderId="0" xfId="0" applyFont="1" applyAlignment="1">
      <alignment horizontal="center" vertical="center" wrapText="1"/>
    </xf>
    <xf numFmtId="0" fontId="24" fillId="0" borderId="0" xfId="0" applyFont="1" applyAlignment="1">
      <alignment horizontal="center" vertical="center" wrapText="1"/>
    </xf>
    <xf numFmtId="0" fontId="22" fillId="0" borderId="0" xfId="0" applyFont="1" applyFill="1" applyAlignment="1">
      <alignment horizontal="center" wrapText="1"/>
    </xf>
    <xf numFmtId="0" fontId="0" fillId="0" borderId="0" xfId="0" applyFill="1" applyAlignment="1">
      <alignment wrapText="1"/>
    </xf>
    <xf numFmtId="0" fontId="34" fillId="0" borderId="0" xfId="44" applyAlignment="1">
      <alignment horizontal="left" vertical="top" wrapText="1"/>
    </xf>
    <xf numFmtId="0" fontId="19"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pplyFill="1" applyBorder="1" applyAlignment="1">
      <alignment horizontal="center" vertical="center" wrapText="1"/>
    </xf>
    <xf numFmtId="0" fontId="19" fillId="0" borderId="0" xfId="0" applyFont="1" applyFill="1" applyBorder="1" applyAlignment="1">
      <alignment vertical="top"/>
    </xf>
    <xf numFmtId="0" fontId="20" fillId="0" borderId="0" xfId="0" applyFont="1" applyFill="1" applyBorder="1" applyAlignment="1">
      <alignment horizontal="left" vertical="top"/>
    </xf>
    <xf numFmtId="0" fontId="22" fillId="0" borderId="0" xfId="0" applyFont="1" applyFill="1" applyBorder="1" applyAlignment="1">
      <alignment horizontal="center" vertical="center" wrapText="1"/>
    </xf>
    <xf numFmtId="0" fontId="19" fillId="0" borderId="0" xfId="0" applyFont="1" applyFill="1" applyAlignment="1">
      <alignment horizontal="center" vertical="center" wrapText="1"/>
    </xf>
    <xf numFmtId="0" fontId="27" fillId="0" borderId="0" xfId="0" applyFont="1" applyAlignment="1">
      <alignment horizontal="left" wrapText="1"/>
    </xf>
    <xf numFmtId="0" fontId="0" fillId="0" borderId="0" xfId="0" applyBorder="1" applyAlignment="1">
      <alignment wrapText="1"/>
    </xf>
    <xf numFmtId="0" fontId="22" fillId="0" borderId="0" xfId="0" applyFont="1" applyAlignment="1">
      <alignment horizontal="center" wrapText="1"/>
    </xf>
    <xf numFmtId="0" fontId="37" fillId="0" borderId="0" xfId="0" applyFont="1" applyAlignment="1">
      <alignment horizontal="center" vertical="center" wrapText="1"/>
    </xf>
    <xf numFmtId="0" fontId="19" fillId="0" borderId="0" xfId="0" applyFont="1" applyFill="1" applyBorder="1" applyAlignment="1">
      <alignment wrapText="1"/>
    </xf>
    <xf numFmtId="0" fontId="57" fillId="0" borderId="0" xfId="0" applyFont="1" applyBorder="1" applyAlignment="1"/>
    <xf numFmtId="1" fontId="20" fillId="0" borderId="31" xfId="0" applyNumberFormat="1" applyFont="1" applyFill="1" applyBorder="1" applyAlignment="1">
      <alignment horizontal="center" vertical="center"/>
    </xf>
    <xf numFmtId="0" fontId="28" fillId="0" borderId="0" xfId="0" applyFont="1" applyFill="1" applyAlignment="1">
      <alignment horizontal="left" vertical="top" wrapText="1" indent="1"/>
    </xf>
    <xf numFmtId="0" fontId="34" fillId="0" borderId="78" xfId="0" applyFont="1" applyBorder="1" applyAlignment="1">
      <alignment horizontal="left" vertical="top" wrapText="1"/>
    </xf>
    <xf numFmtId="0" fontId="34" fillId="0" borderId="79" xfId="0" applyFont="1" applyBorder="1" applyAlignment="1">
      <alignment horizontal="left" vertical="top" wrapText="1"/>
    </xf>
    <xf numFmtId="0" fontId="34" fillId="0" borderId="78" xfId="0" applyFont="1" applyFill="1" applyBorder="1" applyAlignment="1">
      <alignment horizontal="left" vertical="top" wrapText="1"/>
    </xf>
    <xf numFmtId="0" fontId="34" fillId="0" borderId="79" xfId="0" applyFont="1" applyFill="1" applyBorder="1" applyAlignment="1">
      <alignment horizontal="left" vertical="top" wrapText="1"/>
    </xf>
    <xf numFmtId="0" fontId="22" fillId="0" borderId="80" xfId="0" applyFont="1" applyFill="1" applyBorder="1" applyAlignment="1">
      <alignment horizontal="center" vertical="center" wrapText="1"/>
    </xf>
    <xf numFmtId="0" fontId="29" fillId="0" borderId="41" xfId="0" applyFont="1" applyBorder="1" applyAlignment="1">
      <alignment vertical="top" wrapText="1"/>
    </xf>
    <xf numFmtId="0" fontId="28" fillId="0" borderId="41" xfId="0" applyFont="1" applyFill="1" applyBorder="1" applyAlignment="1">
      <alignment horizontal="left" vertical="top" wrapText="1" indent="5"/>
    </xf>
    <xf numFmtId="0" fontId="0" fillId="0" borderId="41" xfId="0" applyBorder="1" applyAlignment="1">
      <alignment horizontal="center" vertical="center" wrapText="1"/>
    </xf>
    <xf numFmtId="0" fontId="42" fillId="0" borderId="41" xfId="0" applyFont="1" applyBorder="1" applyAlignment="1">
      <alignment wrapText="1"/>
    </xf>
    <xf numFmtId="0" fontId="28" fillId="0" borderId="41" xfId="0" applyFont="1" applyFill="1" applyBorder="1" applyAlignment="1">
      <alignment horizontal="left" vertical="top" wrapText="1" indent="3"/>
    </xf>
    <xf numFmtId="0" fontId="23" fillId="0" borderId="41" xfId="0" applyFont="1" applyBorder="1" applyAlignment="1">
      <alignment horizontal="left"/>
    </xf>
    <xf numFmtId="0" fontId="20" fillId="0" borderId="41" xfId="0" applyFont="1" applyBorder="1" applyAlignment="1">
      <alignment horizontal="center" vertical="top"/>
    </xf>
    <xf numFmtId="0" fontId="29" fillId="0" borderId="41" xfId="0" applyFont="1" applyBorder="1"/>
    <xf numFmtId="0" fontId="19" fillId="0" borderId="41" xfId="0" applyFont="1" applyBorder="1" applyAlignment="1">
      <alignment horizontal="center" vertical="top"/>
    </xf>
    <xf numFmtId="0" fontId="22" fillId="0" borderId="13" xfId="0" applyFont="1" applyBorder="1" applyAlignment="1">
      <alignment horizontal="left" vertical="top" wrapText="1" indent="2"/>
    </xf>
    <xf numFmtId="0" fontId="28" fillId="0" borderId="41" xfId="0" applyFont="1" applyBorder="1" applyAlignment="1">
      <alignment horizontal="left" vertical="top" wrapText="1" indent="5"/>
    </xf>
    <xf numFmtId="0" fontId="47" fillId="29" borderId="84" xfId="46" applyFont="1" applyFill="1" applyBorder="1" applyAlignment="1">
      <alignment horizontal="center" vertical="top" wrapText="1"/>
    </xf>
    <xf numFmtId="0" fontId="22" fillId="0" borderId="82" xfId="0" applyFont="1" applyBorder="1" applyAlignment="1">
      <alignment horizontal="center" vertical="top"/>
    </xf>
    <xf numFmtId="0" fontId="22" fillId="0" borderId="82" xfId="0" applyFont="1" applyBorder="1"/>
    <xf numFmtId="0" fontId="23" fillId="0" borderId="89" xfId="0" applyFont="1" applyBorder="1" applyAlignment="1">
      <alignment horizontal="center" vertical="top"/>
    </xf>
    <xf numFmtId="0" fontId="19" fillId="0" borderId="41" xfId="0" applyFont="1" applyFill="1" applyBorder="1" applyAlignment="1">
      <alignment horizontal="left" vertical="top" wrapText="1"/>
    </xf>
    <xf numFmtId="0" fontId="19" fillId="0" borderId="0" xfId="0" applyFont="1" applyFill="1" applyAlignment="1">
      <alignment horizontal="right" vertical="top"/>
    </xf>
    <xf numFmtId="0" fontId="19" fillId="0" borderId="41" xfId="0" applyFont="1" applyFill="1" applyBorder="1" applyAlignment="1">
      <alignment horizontal="right" vertical="top"/>
    </xf>
    <xf numFmtId="0" fontId="22" fillId="29" borderId="43" xfId="0" applyFont="1" applyFill="1" applyBorder="1" applyAlignment="1">
      <alignment horizontal="center" vertical="top"/>
    </xf>
    <xf numFmtId="0" fontId="22" fillId="29" borderId="0" xfId="0" applyFont="1" applyFill="1" applyBorder="1"/>
    <xf numFmtId="0" fontId="23" fillId="29" borderId="74" xfId="0" applyFont="1" applyFill="1" applyBorder="1" applyAlignment="1">
      <alignment horizontal="center"/>
    </xf>
    <xf numFmtId="0" fontId="59" fillId="29" borderId="0" xfId="0" applyFont="1" applyFill="1" applyBorder="1" applyAlignment="1">
      <alignment vertical="top"/>
    </xf>
    <xf numFmtId="0" fontId="20" fillId="29" borderId="85" xfId="0" applyFont="1" applyFill="1" applyBorder="1" applyAlignment="1">
      <alignment horizontal="center" vertical="center"/>
    </xf>
    <xf numFmtId="0" fontId="33" fillId="0" borderId="54" xfId="0" applyFont="1" applyBorder="1" applyAlignment="1">
      <alignment horizontal="center" vertical="top" wrapText="1"/>
    </xf>
    <xf numFmtId="0" fontId="19" fillId="0" borderId="41" xfId="0" applyFont="1" applyBorder="1" applyAlignment="1">
      <alignment horizontal="left" vertical="top" wrapText="1"/>
    </xf>
    <xf numFmtId="0" fontId="55" fillId="0" borderId="20" xfId="0" applyFont="1" applyBorder="1" applyAlignment="1">
      <alignment vertical="top" wrapText="1"/>
    </xf>
    <xf numFmtId="0" fontId="36" fillId="0" borderId="0" xfId="0" applyFont="1" applyBorder="1" applyAlignment="1">
      <alignment vertical="top"/>
    </xf>
    <xf numFmtId="0" fontId="36" fillId="0" borderId="25" xfId="0" applyFont="1" applyBorder="1"/>
    <xf numFmtId="0" fontId="55" fillId="0" borderId="87" xfId="0" applyFont="1" applyBorder="1" applyAlignment="1">
      <alignment vertical="top" wrapText="1"/>
    </xf>
    <xf numFmtId="2" fontId="19" fillId="24" borderId="16" xfId="0" applyNumberFormat="1" applyFont="1" applyFill="1" applyBorder="1" applyAlignment="1">
      <alignment horizontal="center" vertical="center"/>
    </xf>
    <xf numFmtId="2" fontId="19" fillId="24" borderId="15" xfId="0" applyNumberFormat="1" applyFont="1" applyFill="1" applyBorder="1" applyAlignment="1">
      <alignment horizontal="center" vertical="center"/>
    </xf>
    <xf numFmtId="164" fontId="19" fillId="24" borderId="56" xfId="0" applyNumberFormat="1" applyFont="1" applyFill="1" applyBorder="1" applyAlignment="1">
      <alignment horizontal="center" vertical="center"/>
    </xf>
    <xf numFmtId="164" fontId="19" fillId="24" borderId="47" xfId="0" applyNumberFormat="1" applyFont="1" applyFill="1" applyBorder="1" applyAlignment="1">
      <alignment horizontal="center" vertical="center"/>
    </xf>
    <xf numFmtId="164" fontId="19" fillId="30" borderId="56" xfId="0" applyNumberFormat="1" applyFont="1" applyFill="1" applyBorder="1" applyAlignment="1">
      <alignment horizontal="center" vertical="center"/>
    </xf>
    <xf numFmtId="0" fontId="33" fillId="0" borderId="47" xfId="45" applyFont="1" applyBorder="1" applyAlignment="1">
      <alignment horizontal="center" vertical="center" wrapText="1"/>
    </xf>
    <xf numFmtId="2" fontId="33" fillId="26" borderId="31" xfId="45" applyNumberFormat="1" applyFont="1" applyFill="1" applyBorder="1" applyAlignment="1">
      <alignment horizontal="center"/>
    </xf>
    <xf numFmtId="2" fontId="19" fillId="24" borderId="19" xfId="0" applyNumberFormat="1" applyFont="1" applyFill="1" applyBorder="1" applyAlignment="1">
      <alignment horizontal="center" vertical="center"/>
    </xf>
    <xf numFmtId="2" fontId="19" fillId="24" borderId="40" xfId="0" applyNumberFormat="1" applyFont="1" applyFill="1" applyBorder="1" applyAlignment="1">
      <alignment horizontal="center" vertical="center"/>
    </xf>
    <xf numFmtId="3" fontId="19" fillId="0" borderId="0" xfId="0" applyNumberFormat="1" applyFont="1" applyFill="1" applyBorder="1" applyAlignment="1">
      <alignment horizontal="center" vertical="center" wrapText="1"/>
    </xf>
    <xf numFmtId="3" fontId="48" fillId="0" borderId="0" xfId="26" applyNumberFormat="1" applyFont="1" applyFill="1" applyBorder="1" applyAlignment="1">
      <alignment horizontal="center" vertical="center" wrapText="1"/>
    </xf>
    <xf numFmtId="165" fontId="48" fillId="0" borderId="0" xfId="26" applyNumberFormat="1" applyFont="1" applyFill="1" applyBorder="1" applyAlignment="1">
      <alignment horizontal="center" vertical="center" wrapText="1"/>
    </xf>
    <xf numFmtId="0" fontId="54" fillId="0" borderId="0" xfId="0" applyFont="1" applyFill="1" applyBorder="1" applyAlignment="1">
      <alignment horizontal="center" vertical="center" wrapText="1"/>
    </xf>
    <xf numFmtId="0" fontId="19" fillId="0" borderId="41" xfId="0" applyFont="1" applyFill="1" applyBorder="1" applyAlignment="1">
      <alignment vertical="top" wrapText="1"/>
    </xf>
    <xf numFmtId="0" fontId="33" fillId="29" borderId="0" xfId="0" applyFont="1" applyFill="1" applyAlignment="1">
      <alignment vertical="top" wrapText="1"/>
    </xf>
    <xf numFmtId="0" fontId="33" fillId="29" borderId="0" xfId="0" applyFont="1" applyFill="1" applyAlignment="1">
      <alignment vertical="top"/>
    </xf>
    <xf numFmtId="0" fontId="34" fillId="29" borderId="0" xfId="0" applyFont="1" applyFill="1" applyAlignment="1">
      <alignment vertical="top" wrapText="1"/>
    </xf>
    <xf numFmtId="0" fontId="33" fillId="0" borderId="78" xfId="0" applyFont="1" applyBorder="1" applyAlignment="1">
      <alignment horizontal="left" vertical="top" wrapText="1"/>
    </xf>
    <xf numFmtId="0" fontId="22" fillId="0" borderId="45" xfId="0" applyFont="1" applyFill="1" applyBorder="1" applyAlignment="1">
      <alignment horizontal="right" vertical="top"/>
    </xf>
    <xf numFmtId="0" fontId="22" fillId="0" borderId="62" xfId="0" applyFont="1" applyFill="1" applyBorder="1" applyAlignment="1">
      <alignment horizontal="right" vertical="top"/>
    </xf>
    <xf numFmtId="0" fontId="22" fillId="29" borderId="89" xfId="0" applyFont="1" applyFill="1" applyBorder="1" applyAlignment="1">
      <alignment horizontal="right" vertical="top"/>
    </xf>
    <xf numFmtId="0" fontId="22" fillId="0" borderId="44" xfId="0" applyFont="1" applyFill="1" applyBorder="1" applyAlignment="1">
      <alignment horizontal="right" vertical="top"/>
    </xf>
    <xf numFmtId="0" fontId="19" fillId="0" borderId="76" xfId="0" applyFont="1" applyBorder="1" applyAlignment="1">
      <alignment horizontal="right" vertical="top"/>
    </xf>
    <xf numFmtId="0" fontId="23" fillId="0" borderId="42" xfId="0" applyFont="1" applyBorder="1" applyAlignment="1">
      <alignment horizontal="center" vertical="top"/>
    </xf>
    <xf numFmtId="0" fontId="20" fillId="0" borderId="42" xfId="0" applyFont="1" applyBorder="1" applyAlignment="1">
      <alignment vertical="top"/>
    </xf>
    <xf numFmtId="0" fontId="20" fillId="29" borderId="92" xfId="0" applyFont="1" applyFill="1" applyBorder="1" applyAlignment="1">
      <alignment horizontal="left" vertical="top"/>
    </xf>
    <xf numFmtId="0" fontId="23" fillId="0" borderId="80" xfId="0" applyFont="1" applyBorder="1" applyAlignment="1">
      <alignment horizontal="center" vertical="top"/>
    </xf>
    <xf numFmtId="0" fontId="22" fillId="29" borderId="45" xfId="0" applyFont="1" applyFill="1" applyBorder="1" applyAlignment="1">
      <alignment horizontal="right" vertical="center"/>
    </xf>
    <xf numFmtId="0" fontId="22" fillId="0" borderId="81" xfId="0" applyFont="1" applyFill="1" applyBorder="1" applyAlignment="1">
      <alignment horizontal="right" vertical="center"/>
    </xf>
    <xf numFmtId="0" fontId="23" fillId="0" borderId="80" xfId="0" applyFont="1" applyFill="1" applyBorder="1" applyAlignment="1">
      <alignment horizontal="center" vertical="top"/>
    </xf>
    <xf numFmtId="0" fontId="23" fillId="0" borderId="42" xfId="0" applyFont="1" applyFill="1" applyBorder="1" applyAlignment="1">
      <alignment horizontal="center" vertical="top"/>
    </xf>
    <xf numFmtId="0" fontId="22" fillId="0" borderId="50" xfId="0" applyFont="1" applyFill="1" applyBorder="1" applyAlignment="1">
      <alignment horizontal="right" vertical="center"/>
    </xf>
    <xf numFmtId="0" fontId="22" fillId="0" borderId="44" xfId="0" applyFont="1" applyFill="1" applyBorder="1" applyAlignment="1">
      <alignment horizontal="right" vertical="center"/>
    </xf>
    <xf numFmtId="0" fontId="34" fillId="0" borderId="0" xfId="0" applyFont="1" applyFill="1" applyAlignment="1">
      <alignment horizontal="left" vertical="top" indent="3"/>
    </xf>
    <xf numFmtId="0" fontId="34" fillId="0" borderId="0" xfId="0" applyFont="1" applyFill="1" applyAlignment="1">
      <alignment horizontal="left" vertical="top" wrapText="1" indent="3"/>
    </xf>
    <xf numFmtId="0" fontId="34" fillId="0" borderId="0" xfId="0" applyFont="1" applyFill="1" applyAlignment="1">
      <alignment vertical="top" wrapText="1"/>
    </xf>
    <xf numFmtId="0" fontId="49" fillId="30" borderId="77" xfId="0" applyFont="1" applyFill="1" applyBorder="1" applyAlignment="1">
      <alignment horizontal="center" vertical="center" wrapText="1"/>
    </xf>
    <xf numFmtId="0" fontId="49" fillId="30" borderId="41" xfId="0" applyFont="1" applyFill="1" applyBorder="1" applyAlignment="1">
      <alignment horizontal="center" vertical="top"/>
    </xf>
    <xf numFmtId="0" fontId="22" fillId="0" borderId="51" xfId="0" applyFont="1" applyFill="1" applyBorder="1" applyAlignment="1">
      <alignment horizontal="left" vertical="top" wrapText="1"/>
    </xf>
    <xf numFmtId="0" fontId="22" fillId="0" borderId="52" xfId="0" applyFont="1" applyFill="1" applyBorder="1" applyAlignment="1">
      <alignment horizontal="left" vertical="top" wrapText="1"/>
    </xf>
    <xf numFmtId="0" fontId="26" fillId="0" borderId="0" xfId="0" applyFont="1" applyFill="1" applyBorder="1" applyAlignment="1">
      <alignment horizontal="left" vertical="top" wrapText="1"/>
    </xf>
    <xf numFmtId="0" fontId="28" fillId="0" borderId="0" xfId="0" applyFont="1" applyFill="1" applyAlignment="1">
      <alignment horizontal="left" vertical="top" wrapText="1" indent="1"/>
    </xf>
    <xf numFmtId="0" fontId="44" fillId="0" borderId="41" xfId="0" applyFont="1" applyFill="1" applyBorder="1" applyAlignment="1">
      <alignment horizontal="left" vertical="center" wrapText="1"/>
    </xf>
    <xf numFmtId="0" fontId="23" fillId="0" borderId="0" xfId="0" applyFont="1" applyAlignment="1">
      <alignment horizontal="left"/>
    </xf>
    <xf numFmtId="0" fontId="22" fillId="0" borderId="0" xfId="0" applyFont="1" applyAlignment="1">
      <alignment horizontal="left"/>
    </xf>
    <xf numFmtId="0" fontId="33" fillId="29" borderId="83" xfId="46" applyFont="1" applyFill="1" applyBorder="1" applyAlignment="1">
      <alignment horizontal="center" vertical="top" wrapText="1"/>
    </xf>
    <xf numFmtId="0" fontId="33" fillId="29" borderId="82" xfId="45" applyFont="1" applyFill="1" applyBorder="1" applyAlignment="1">
      <alignment horizontal="center" vertical="top" wrapText="1"/>
    </xf>
    <xf numFmtId="0" fontId="33" fillId="29" borderId="85" xfId="45" applyFont="1" applyFill="1" applyBorder="1" applyAlignment="1">
      <alignment horizontal="center" vertical="top" wrapText="1"/>
    </xf>
    <xf numFmtId="0" fontId="23" fillId="29" borderId="90" xfId="0" applyFont="1" applyFill="1" applyBorder="1" applyAlignment="1">
      <alignment horizontal="center" vertical="top"/>
    </xf>
    <xf numFmtId="0" fontId="39" fillId="29" borderId="82" xfId="0" applyFont="1" applyFill="1" applyBorder="1" applyAlignment="1">
      <alignment horizontal="center" vertical="top"/>
    </xf>
    <xf numFmtId="0" fontId="39" fillId="0" borderId="91" xfId="0" applyFont="1" applyBorder="1" applyAlignment="1">
      <alignment horizontal="center" vertical="top"/>
    </xf>
    <xf numFmtId="0" fontId="23" fillId="29" borderId="90" xfId="0" applyFont="1" applyFill="1" applyBorder="1" applyAlignment="1">
      <alignment horizontal="center" vertical="top" wrapText="1"/>
    </xf>
    <xf numFmtId="0" fontId="39" fillId="29" borderId="82" xfId="0" applyFont="1" applyFill="1" applyBorder="1" applyAlignment="1">
      <alignment horizontal="center" vertical="top" wrapText="1"/>
    </xf>
    <xf numFmtId="0" fontId="28" fillId="0" borderId="0" xfId="0" applyFont="1" applyBorder="1" applyAlignment="1">
      <alignment horizontal="center" vertical="top" wrapText="1"/>
    </xf>
    <xf numFmtId="0" fontId="28" fillId="0" borderId="13" xfId="0" applyFont="1" applyBorder="1" applyAlignment="1">
      <alignment horizontal="center" vertical="top" wrapText="1"/>
    </xf>
    <xf numFmtId="0" fontId="19" fillId="0" borderId="0" xfId="0" applyFont="1" applyAlignment="1">
      <alignment horizontal="center" vertical="top"/>
    </xf>
    <xf numFmtId="0" fontId="19" fillId="0" borderId="13" xfId="0" applyFont="1" applyBorder="1" applyAlignment="1">
      <alignment horizontal="center" vertical="top"/>
    </xf>
    <xf numFmtId="0" fontId="34" fillId="0" borderId="51" xfId="0" applyFont="1" applyBorder="1" applyAlignment="1">
      <alignment horizontal="left" vertical="top" wrapText="1"/>
    </xf>
    <xf numFmtId="0" fontId="0" fillId="0" borderId="39" xfId="0" applyBorder="1" applyAlignment="1">
      <alignment horizontal="left" vertical="top" wrapText="1"/>
    </xf>
    <xf numFmtId="0" fontId="0" fillId="0" borderId="52" xfId="0" applyBorder="1" applyAlignment="1">
      <alignment horizontal="left" vertical="top" wrapText="1"/>
    </xf>
    <xf numFmtId="0" fontId="22" fillId="0" borderId="0" xfId="0" applyFont="1" applyFill="1" applyBorder="1" applyAlignment="1">
      <alignment horizontal="right" wrapText="1"/>
    </xf>
    <xf numFmtId="0" fontId="0" fillId="0" borderId="0" xfId="0" applyAlignment="1">
      <alignment horizontal="right" wrapText="1"/>
    </xf>
    <xf numFmtId="0" fontId="0" fillId="0" borderId="25" xfId="0" applyBorder="1" applyAlignment="1">
      <alignment horizontal="right" wrapText="1"/>
    </xf>
    <xf numFmtId="0" fontId="19" fillId="0" borderId="41" xfId="0" applyFont="1" applyBorder="1" applyAlignment="1">
      <alignment vertical="top" wrapText="1"/>
    </xf>
    <xf numFmtId="0" fontId="0" fillId="0" borderId="41" xfId="0" applyBorder="1" applyAlignment="1">
      <alignment vertical="top" wrapText="1"/>
    </xf>
    <xf numFmtId="0" fontId="0" fillId="0" borderId="55" xfId="0" applyBorder="1" applyAlignment="1">
      <alignment vertical="top" wrapText="1"/>
    </xf>
    <xf numFmtId="0" fontId="27" fillId="0" borderId="0" xfId="0" applyFont="1" applyAlignment="1">
      <alignment horizontal="left" vertical="top"/>
    </xf>
    <xf numFmtId="0" fontId="28" fillId="0" borderId="0" xfId="0" applyFont="1" applyFill="1" applyBorder="1" applyAlignment="1">
      <alignment horizontal="left" vertical="top" wrapText="1" indent="1"/>
    </xf>
    <xf numFmtId="0" fontId="20" fillId="29" borderId="92" xfId="0" applyFont="1" applyFill="1" applyBorder="1" applyAlignment="1">
      <alignment vertical="top"/>
    </xf>
    <xf numFmtId="0" fontId="0" fillId="0" borderId="82" xfId="0" applyBorder="1" applyAlignment="1">
      <alignment vertical="top"/>
    </xf>
    <xf numFmtId="0" fontId="0" fillId="0" borderId="86" xfId="0" applyBorder="1" applyAlignment="1">
      <alignment vertical="top"/>
    </xf>
    <xf numFmtId="0" fontId="20" fillId="29" borderId="92" xfId="0" applyFont="1" applyFill="1" applyBorder="1" applyAlignment="1">
      <alignment horizontal="left" vertical="top"/>
    </xf>
    <xf numFmtId="0" fontId="22" fillId="0" borderId="0" xfId="0" applyFont="1" applyBorder="1" applyAlignment="1">
      <alignment horizontal="left" vertical="top" wrapText="1"/>
    </xf>
    <xf numFmtId="0" fontId="20" fillId="29" borderId="92" xfId="0" applyFont="1" applyFill="1" applyBorder="1" applyAlignment="1">
      <alignment vertical="top" wrapText="1"/>
    </xf>
    <xf numFmtId="0" fontId="0" fillId="29" borderId="82" xfId="0" applyFill="1" applyBorder="1" applyAlignment="1">
      <alignment vertical="top"/>
    </xf>
    <xf numFmtId="0" fontId="0" fillId="0" borderId="86" xfId="0" applyBorder="1" applyAlignment="1"/>
    <xf numFmtId="0" fontId="33" fillId="29" borderId="92" xfId="0" applyFont="1" applyFill="1" applyBorder="1" applyAlignment="1">
      <alignment vertical="top" wrapText="1"/>
    </xf>
    <xf numFmtId="0" fontId="0" fillId="0" borderId="82" xfId="0" applyBorder="1" applyAlignment="1">
      <alignment vertical="top" wrapText="1"/>
    </xf>
    <xf numFmtId="0" fontId="22" fillId="0" borderId="51" xfId="0" applyFont="1" applyBorder="1" applyAlignment="1">
      <alignment horizontal="left" vertical="top" wrapText="1"/>
    </xf>
    <xf numFmtId="0" fontId="22" fillId="0" borderId="52" xfId="0" applyFont="1" applyBorder="1" applyAlignment="1">
      <alignment horizontal="left" vertical="top" wrapText="1"/>
    </xf>
    <xf numFmtId="0" fontId="20" fillId="29" borderId="92" xfId="0" applyFont="1" applyFill="1" applyBorder="1" applyAlignment="1">
      <alignment vertical="center" wrapText="1"/>
    </xf>
    <xf numFmtId="0" fontId="0" fillId="29" borderId="85" xfId="0" applyFill="1" applyBorder="1" applyAlignment="1"/>
    <xf numFmtId="0" fontId="23" fillId="29" borderId="92" xfId="0" applyFont="1" applyFill="1" applyBorder="1" applyAlignment="1">
      <alignment vertical="center"/>
    </xf>
    <xf numFmtId="0" fontId="0" fillId="29" borderId="82" xfId="0" applyFill="1" applyBorder="1" applyAlignment="1">
      <alignment vertical="center"/>
    </xf>
    <xf numFmtId="0" fontId="36" fillId="0" borderId="0" xfId="0" applyFont="1" applyBorder="1" applyAlignment="1">
      <alignment vertical="top" wrapText="1"/>
    </xf>
    <xf numFmtId="0" fontId="52" fillId="0" borderId="25" xfId="0" applyFont="1" applyBorder="1" applyAlignment="1">
      <alignment wrapText="1"/>
    </xf>
    <xf numFmtId="0" fontId="36" fillId="0" borderId="68" xfId="0" applyFont="1" applyBorder="1" applyAlignment="1">
      <alignment vertical="top" wrapText="1"/>
    </xf>
    <xf numFmtId="0" fontId="52" fillId="0" borderId="88" xfId="0" applyFont="1" applyBorder="1" applyAlignment="1">
      <alignment wrapText="1"/>
    </xf>
    <xf numFmtId="0" fontId="19" fillId="0" borderId="0" xfId="0" applyFont="1" applyFill="1" applyBorder="1" applyAlignment="1">
      <alignment horizontal="left" vertical="top" wrapText="1"/>
    </xf>
    <xf numFmtId="0" fontId="55" fillId="29" borderId="95" xfId="0" applyFont="1" applyFill="1" applyBorder="1" applyAlignment="1">
      <alignment horizontal="center" vertical="top" wrapText="1"/>
    </xf>
    <xf numFmtId="0" fontId="55" fillId="29" borderId="71" xfId="0" applyFont="1" applyFill="1" applyBorder="1" applyAlignment="1">
      <alignment horizontal="center" vertical="top"/>
    </xf>
    <xf numFmtId="0" fontId="55" fillId="29" borderId="96" xfId="0" applyFont="1" applyFill="1" applyBorder="1" applyAlignment="1">
      <alignment horizontal="center" vertical="top"/>
    </xf>
    <xf numFmtId="0" fontId="55" fillId="0" borderId="93" xfId="0" applyFont="1" applyBorder="1" applyAlignment="1">
      <alignment horizontal="center" vertical="center" wrapText="1"/>
    </xf>
    <xf numFmtId="0" fontId="56" fillId="0" borderId="41" xfId="0" applyFont="1" applyBorder="1" applyAlignment="1">
      <alignment horizontal="center" vertical="center"/>
    </xf>
    <xf numFmtId="0" fontId="56" fillId="0" borderId="94" xfId="0" applyFont="1" applyBorder="1" applyAlignment="1">
      <alignment horizontal="center" vertical="center"/>
    </xf>
    <xf numFmtId="0" fontId="52" fillId="0" borderId="25" xfId="0" applyFont="1" applyBorder="1" applyAlignment="1"/>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Desk Guide"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7"/>
    <cellStyle name="Normal 3" xfId="45"/>
    <cellStyle name="Note" xfId="37" builtinId="10" customBuiltin="1"/>
    <cellStyle name="Output" xfId="38" builtinId="21" customBuiltin="1"/>
    <cellStyle name="Percent" xfId="42" builtinId="5"/>
    <cellStyle name="Percent 2" xfId="48"/>
    <cellStyle name="Standards" xfId="44"/>
    <cellStyle name="Title" xfId="39" builtinId="15" customBuiltin="1"/>
    <cellStyle name="Total" xfId="40" builtinId="25" customBuiltin="1"/>
    <cellStyle name="Warning Text" xfId="41" builtinId="11" customBuiltin="1"/>
  </cellStyles>
  <dxfs count="27">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11" lockText="1"/>
</file>

<file path=xl/ctrlProps/ctrlProp10.xml><?xml version="1.0" encoding="utf-8"?>
<formControlPr xmlns="http://schemas.microsoft.com/office/spreadsheetml/2009/9/main" objectType="CheckBox" fmlaLink="$C$10" lockText="1"/>
</file>

<file path=xl/ctrlProps/ctrlProp100.xml><?xml version="1.0" encoding="utf-8"?>
<formControlPr xmlns="http://schemas.microsoft.com/office/spreadsheetml/2009/9/main" objectType="CheckBox" fmlaLink="$C$11" lockText="1"/>
</file>

<file path=xl/ctrlProps/ctrlProp101.xml><?xml version="1.0" encoding="utf-8"?>
<formControlPr xmlns="http://schemas.microsoft.com/office/spreadsheetml/2009/9/main" objectType="CheckBox" fmlaLink="$C$12" lockText="1"/>
</file>

<file path=xl/ctrlProps/ctrlProp102.xml><?xml version="1.0" encoding="utf-8"?>
<formControlPr xmlns="http://schemas.microsoft.com/office/spreadsheetml/2009/9/main" objectType="CheckBox" fmlaLink="$C$13" lockText="1"/>
</file>

<file path=xl/ctrlProps/ctrlProp103.xml><?xml version="1.0" encoding="utf-8"?>
<formControlPr xmlns="http://schemas.microsoft.com/office/spreadsheetml/2009/9/main" objectType="CheckBox" fmlaLink="$C$14" lockText="1"/>
</file>

<file path=xl/ctrlProps/ctrlProp104.xml><?xml version="1.0" encoding="utf-8"?>
<formControlPr xmlns="http://schemas.microsoft.com/office/spreadsheetml/2009/9/main" objectType="CheckBox" fmlaLink="$C$15" lockText="1"/>
</file>

<file path=xl/ctrlProps/ctrlProp105.xml><?xml version="1.0" encoding="utf-8"?>
<formControlPr xmlns="http://schemas.microsoft.com/office/spreadsheetml/2009/9/main" objectType="CheckBox" fmlaLink="$C$10" lockText="1"/>
</file>

<file path=xl/ctrlProps/ctrlProp106.xml><?xml version="1.0" encoding="utf-8"?>
<formControlPr xmlns="http://schemas.microsoft.com/office/spreadsheetml/2009/9/main" objectType="CheckBox" fmlaLink="$C$11" lockText="1"/>
</file>

<file path=xl/ctrlProps/ctrlProp107.xml><?xml version="1.0" encoding="utf-8"?>
<formControlPr xmlns="http://schemas.microsoft.com/office/spreadsheetml/2009/9/main" objectType="CheckBox" fmlaLink="$C$12" lockText="1"/>
</file>

<file path=xl/ctrlProps/ctrlProp108.xml><?xml version="1.0" encoding="utf-8"?>
<formControlPr xmlns="http://schemas.microsoft.com/office/spreadsheetml/2009/9/main" objectType="CheckBox" fmlaLink="$C$13" lockText="1"/>
</file>

<file path=xl/ctrlProps/ctrlProp109.xml><?xml version="1.0" encoding="utf-8"?>
<formControlPr xmlns="http://schemas.microsoft.com/office/spreadsheetml/2009/9/main" objectType="CheckBox" fmlaLink="$C$14" lockText="1"/>
</file>

<file path=xl/ctrlProps/ctrlProp11.xml><?xml version="1.0" encoding="utf-8"?>
<formControlPr xmlns="http://schemas.microsoft.com/office/spreadsheetml/2009/9/main" objectType="CheckBox" fmlaLink="$C$11" lockText="1"/>
</file>

<file path=xl/ctrlProps/ctrlProp110.xml><?xml version="1.0" encoding="utf-8"?>
<formControlPr xmlns="http://schemas.microsoft.com/office/spreadsheetml/2009/9/main" objectType="CheckBox" fmlaLink="$C$15" lockText="1"/>
</file>

<file path=xl/ctrlProps/ctrlProp111.xml><?xml version="1.0" encoding="utf-8"?>
<formControlPr xmlns="http://schemas.microsoft.com/office/spreadsheetml/2009/9/main" objectType="CheckBox" fmlaLink="$C$16" lockText="1"/>
</file>

<file path=xl/ctrlProps/ctrlProp112.xml><?xml version="1.0" encoding="utf-8"?>
<formControlPr xmlns="http://schemas.microsoft.com/office/spreadsheetml/2009/9/main" objectType="CheckBox" fmlaLink="$C$20" lockText="1"/>
</file>

<file path=xl/ctrlProps/ctrlProp113.xml><?xml version="1.0" encoding="utf-8"?>
<formControlPr xmlns="http://schemas.microsoft.com/office/spreadsheetml/2009/9/main" objectType="CheckBox" fmlaLink="$C$21" lockText="1"/>
</file>

<file path=xl/ctrlProps/ctrlProp114.xml><?xml version="1.0" encoding="utf-8"?>
<formControlPr xmlns="http://schemas.microsoft.com/office/spreadsheetml/2009/9/main" objectType="CheckBox" fmlaLink="$C$22" lockText="1"/>
</file>

<file path=xl/ctrlProps/ctrlProp115.xml><?xml version="1.0" encoding="utf-8"?>
<formControlPr xmlns="http://schemas.microsoft.com/office/spreadsheetml/2009/9/main" objectType="CheckBox" fmlaLink="$C$25" lockText="1"/>
</file>

<file path=xl/ctrlProps/ctrlProp116.xml><?xml version="1.0" encoding="utf-8"?>
<formControlPr xmlns="http://schemas.microsoft.com/office/spreadsheetml/2009/9/main" objectType="CheckBox" fmlaLink="$C$26" lockText="1"/>
</file>

<file path=xl/ctrlProps/ctrlProp117.xml><?xml version="1.0" encoding="utf-8"?>
<formControlPr xmlns="http://schemas.microsoft.com/office/spreadsheetml/2009/9/main" objectType="CheckBox" fmlaLink="$C$27" lockText="1"/>
</file>

<file path=xl/ctrlProps/ctrlProp118.xml><?xml version="1.0" encoding="utf-8"?>
<formControlPr xmlns="http://schemas.microsoft.com/office/spreadsheetml/2009/9/main" objectType="CheckBox" fmlaLink="$C$28" lockText="1"/>
</file>

<file path=xl/ctrlProps/ctrlProp119.xml><?xml version="1.0" encoding="utf-8"?>
<formControlPr xmlns="http://schemas.microsoft.com/office/spreadsheetml/2009/9/main" objectType="CheckBox" fmlaLink="$C$30" lockText="1"/>
</file>

<file path=xl/ctrlProps/ctrlProp12.xml><?xml version="1.0" encoding="utf-8"?>
<formControlPr xmlns="http://schemas.microsoft.com/office/spreadsheetml/2009/9/main" objectType="CheckBox" fmlaLink="$C$12" lockText="1"/>
</file>

<file path=xl/ctrlProps/ctrlProp120.xml><?xml version="1.0" encoding="utf-8"?>
<formControlPr xmlns="http://schemas.microsoft.com/office/spreadsheetml/2009/9/main" objectType="CheckBox" fmlaLink="$C$31" lockText="1"/>
</file>

<file path=xl/ctrlProps/ctrlProp121.xml><?xml version="1.0" encoding="utf-8"?>
<formControlPr xmlns="http://schemas.microsoft.com/office/spreadsheetml/2009/9/main" objectType="CheckBox" fmlaLink="$C$32" lockText="1"/>
</file>

<file path=xl/ctrlProps/ctrlProp122.xml><?xml version="1.0" encoding="utf-8"?>
<formControlPr xmlns="http://schemas.microsoft.com/office/spreadsheetml/2009/9/main" objectType="CheckBox" fmlaLink="$C$33" lockText="1"/>
</file>

<file path=xl/ctrlProps/ctrlProp123.xml><?xml version="1.0" encoding="utf-8"?>
<formControlPr xmlns="http://schemas.microsoft.com/office/spreadsheetml/2009/9/main" objectType="CheckBox" fmlaLink="$C$18" lockText="1"/>
</file>

<file path=xl/ctrlProps/ctrlProp124.xml><?xml version="1.0" encoding="utf-8"?>
<formControlPr xmlns="http://schemas.microsoft.com/office/spreadsheetml/2009/9/main" objectType="CheckBox" fmlaLink="$C$19" lockText="1"/>
</file>

<file path=xl/ctrlProps/ctrlProp125.xml><?xml version="1.0" encoding="utf-8"?>
<formControlPr xmlns="http://schemas.microsoft.com/office/spreadsheetml/2009/9/main" objectType="CheckBox" fmlaLink="$C$9" lockText="1"/>
</file>

<file path=xl/ctrlProps/ctrlProp126.xml><?xml version="1.0" encoding="utf-8"?>
<formControlPr xmlns="http://schemas.microsoft.com/office/spreadsheetml/2009/9/main" objectType="CheckBox" fmlaLink="$C$23" lockText="1"/>
</file>

<file path=xl/ctrlProps/ctrlProp127.xml><?xml version="1.0" encoding="utf-8"?>
<formControlPr xmlns="http://schemas.microsoft.com/office/spreadsheetml/2009/9/main" objectType="CheckBox" fmlaLink="$C$8" lockText="1"/>
</file>

<file path=xl/ctrlProps/ctrlProp128.xml><?xml version="1.0" encoding="utf-8"?>
<formControlPr xmlns="http://schemas.microsoft.com/office/spreadsheetml/2009/9/main" objectType="CheckBox" fmlaLink="$C$9" lockText="1"/>
</file>

<file path=xl/ctrlProps/ctrlProp129.xml><?xml version="1.0" encoding="utf-8"?>
<formControlPr xmlns="http://schemas.microsoft.com/office/spreadsheetml/2009/9/main" objectType="CheckBox" fmlaLink="$C$10" lockText="1"/>
</file>

<file path=xl/ctrlProps/ctrlProp13.xml><?xml version="1.0" encoding="utf-8"?>
<formControlPr xmlns="http://schemas.microsoft.com/office/spreadsheetml/2009/9/main" objectType="CheckBox" fmlaLink="$C$13" lockText="1"/>
</file>

<file path=xl/ctrlProps/ctrlProp130.xml><?xml version="1.0" encoding="utf-8"?>
<formControlPr xmlns="http://schemas.microsoft.com/office/spreadsheetml/2009/9/main" objectType="CheckBox" fmlaLink="$C$12" lockText="1"/>
</file>

<file path=xl/ctrlProps/ctrlProp131.xml><?xml version="1.0" encoding="utf-8"?>
<formControlPr xmlns="http://schemas.microsoft.com/office/spreadsheetml/2009/9/main" objectType="CheckBox" fmlaLink="$C$13" lockText="1"/>
</file>

<file path=xl/ctrlProps/ctrlProp132.xml><?xml version="1.0" encoding="utf-8"?>
<formControlPr xmlns="http://schemas.microsoft.com/office/spreadsheetml/2009/9/main" objectType="CheckBox" fmlaLink="$C$14" lockText="1"/>
</file>

<file path=xl/ctrlProps/ctrlProp133.xml><?xml version="1.0" encoding="utf-8"?>
<formControlPr xmlns="http://schemas.microsoft.com/office/spreadsheetml/2009/9/main" objectType="CheckBox" fmlaLink="$C$11" lockText="1"/>
</file>

<file path=xl/ctrlProps/ctrlProp134.xml><?xml version="1.0" encoding="utf-8"?>
<formControlPr xmlns="http://schemas.microsoft.com/office/spreadsheetml/2009/9/main" objectType="CheckBox" fmlaLink="$C$10" lockText="1"/>
</file>

<file path=xl/ctrlProps/ctrlProp135.xml><?xml version="1.0" encoding="utf-8"?>
<formControlPr xmlns="http://schemas.microsoft.com/office/spreadsheetml/2009/9/main" objectType="CheckBox" fmlaLink="$C$11" lockText="1"/>
</file>

<file path=xl/ctrlProps/ctrlProp136.xml><?xml version="1.0" encoding="utf-8"?>
<formControlPr xmlns="http://schemas.microsoft.com/office/spreadsheetml/2009/9/main" objectType="CheckBox" fmlaLink="$C$12" lockText="1"/>
</file>

<file path=xl/ctrlProps/ctrlProp137.xml><?xml version="1.0" encoding="utf-8"?>
<formControlPr xmlns="http://schemas.microsoft.com/office/spreadsheetml/2009/9/main" objectType="CheckBox" fmlaLink="$C$13" lockText="1"/>
</file>

<file path=xl/ctrlProps/ctrlProp138.xml><?xml version="1.0" encoding="utf-8"?>
<formControlPr xmlns="http://schemas.microsoft.com/office/spreadsheetml/2009/9/main" objectType="CheckBox" fmlaLink="$C$14" lockText="1"/>
</file>

<file path=xl/ctrlProps/ctrlProp139.xml><?xml version="1.0" encoding="utf-8"?>
<formControlPr xmlns="http://schemas.microsoft.com/office/spreadsheetml/2009/9/main" objectType="CheckBox" fmlaLink="$C$15" lockText="1"/>
</file>

<file path=xl/ctrlProps/ctrlProp14.xml><?xml version="1.0" encoding="utf-8"?>
<formControlPr xmlns="http://schemas.microsoft.com/office/spreadsheetml/2009/9/main" objectType="CheckBox" fmlaLink="$C$14" lockText="1"/>
</file>

<file path=xl/ctrlProps/ctrlProp140.xml><?xml version="1.0" encoding="utf-8"?>
<formControlPr xmlns="http://schemas.microsoft.com/office/spreadsheetml/2009/9/main" objectType="CheckBox" fmlaLink="$C$16" lockText="1"/>
</file>

<file path=xl/ctrlProps/ctrlProp141.xml><?xml version="1.0" encoding="utf-8"?>
<formControlPr xmlns="http://schemas.microsoft.com/office/spreadsheetml/2009/9/main" objectType="CheckBox" fmlaLink="$C$17" lockText="1"/>
</file>

<file path=xl/ctrlProps/ctrlProp142.xml><?xml version="1.0" encoding="utf-8"?>
<formControlPr xmlns="http://schemas.microsoft.com/office/spreadsheetml/2009/9/main" objectType="CheckBox" fmlaLink="$C$18" lockText="1"/>
</file>

<file path=xl/ctrlProps/ctrlProp143.xml><?xml version="1.0" encoding="utf-8"?>
<formControlPr xmlns="http://schemas.microsoft.com/office/spreadsheetml/2009/9/main" objectType="CheckBox" fmlaLink="$C$19" lockText="1"/>
</file>

<file path=xl/ctrlProps/ctrlProp144.xml><?xml version="1.0" encoding="utf-8"?>
<formControlPr xmlns="http://schemas.microsoft.com/office/spreadsheetml/2009/9/main" objectType="CheckBox" fmlaLink="$C$20" lockText="1"/>
</file>

<file path=xl/ctrlProps/ctrlProp145.xml><?xml version="1.0" encoding="utf-8"?>
<formControlPr xmlns="http://schemas.microsoft.com/office/spreadsheetml/2009/9/main" objectType="CheckBox" fmlaLink="$C$21" lockText="1"/>
</file>

<file path=xl/ctrlProps/ctrlProp146.xml><?xml version="1.0" encoding="utf-8"?>
<formControlPr xmlns="http://schemas.microsoft.com/office/spreadsheetml/2009/9/main" objectType="CheckBox" fmlaLink="$C$22" lockText="1"/>
</file>

<file path=xl/ctrlProps/ctrlProp147.xml><?xml version="1.0" encoding="utf-8"?>
<formControlPr xmlns="http://schemas.microsoft.com/office/spreadsheetml/2009/9/main" objectType="CheckBox" fmlaLink="$C$23" lockText="1"/>
</file>

<file path=xl/ctrlProps/ctrlProp148.xml><?xml version="1.0" encoding="utf-8"?>
<formControlPr xmlns="http://schemas.microsoft.com/office/spreadsheetml/2009/9/main" objectType="CheckBox" fmlaLink="$C$24" lockText="1"/>
</file>

<file path=xl/ctrlProps/ctrlProp149.xml><?xml version="1.0" encoding="utf-8"?>
<formControlPr xmlns="http://schemas.microsoft.com/office/spreadsheetml/2009/9/main" objectType="CheckBox" fmlaLink="$C$25" lockText="1"/>
</file>

<file path=xl/ctrlProps/ctrlProp15.xml><?xml version="1.0" encoding="utf-8"?>
<formControlPr xmlns="http://schemas.microsoft.com/office/spreadsheetml/2009/9/main" objectType="CheckBox" fmlaLink="$C$15" lockText="1"/>
</file>

<file path=xl/ctrlProps/ctrlProp150.xml><?xml version="1.0" encoding="utf-8"?>
<formControlPr xmlns="http://schemas.microsoft.com/office/spreadsheetml/2009/9/main" objectType="CheckBox" fmlaLink="$C$27" lockText="1"/>
</file>

<file path=xl/ctrlProps/ctrlProp151.xml><?xml version="1.0" encoding="utf-8"?>
<formControlPr xmlns="http://schemas.microsoft.com/office/spreadsheetml/2009/9/main" objectType="CheckBox" fmlaLink="$C$28" lockText="1"/>
</file>

<file path=xl/ctrlProps/ctrlProp152.xml><?xml version="1.0" encoding="utf-8"?>
<formControlPr xmlns="http://schemas.microsoft.com/office/spreadsheetml/2009/9/main" objectType="CheckBox" fmlaLink="$C$29" lockText="1"/>
</file>

<file path=xl/ctrlProps/ctrlProp153.xml><?xml version="1.0" encoding="utf-8"?>
<formControlPr xmlns="http://schemas.microsoft.com/office/spreadsheetml/2009/9/main" objectType="CheckBox" fmlaLink="$C$31" lockText="1"/>
</file>

<file path=xl/ctrlProps/ctrlProp154.xml><?xml version="1.0" encoding="utf-8"?>
<formControlPr xmlns="http://schemas.microsoft.com/office/spreadsheetml/2009/9/main" objectType="CheckBox" fmlaLink="$C$32" lockText="1"/>
</file>

<file path=xl/ctrlProps/ctrlProp155.xml><?xml version="1.0" encoding="utf-8"?>
<formControlPr xmlns="http://schemas.microsoft.com/office/spreadsheetml/2009/9/main" objectType="CheckBox" fmlaLink="$C$33" lockText="1"/>
</file>

<file path=xl/ctrlProps/ctrlProp156.xml><?xml version="1.0" encoding="utf-8"?>
<formControlPr xmlns="http://schemas.microsoft.com/office/spreadsheetml/2009/9/main" objectType="CheckBox" fmlaLink="$C$34" lockText="1"/>
</file>

<file path=xl/ctrlProps/ctrlProp157.xml><?xml version="1.0" encoding="utf-8"?>
<formControlPr xmlns="http://schemas.microsoft.com/office/spreadsheetml/2009/9/main" objectType="CheckBox" fmlaLink="$C$35" lockText="1"/>
</file>

<file path=xl/ctrlProps/ctrlProp158.xml><?xml version="1.0" encoding="utf-8"?>
<formControlPr xmlns="http://schemas.microsoft.com/office/spreadsheetml/2009/9/main" objectType="CheckBox" fmlaLink="$C$36" lockText="1"/>
</file>

<file path=xl/ctrlProps/ctrlProp159.xml><?xml version="1.0" encoding="utf-8"?>
<formControlPr xmlns="http://schemas.microsoft.com/office/spreadsheetml/2009/9/main" objectType="CheckBox" fmlaLink="$C$37" lockText="1"/>
</file>

<file path=xl/ctrlProps/ctrlProp16.xml><?xml version="1.0" encoding="utf-8"?>
<formControlPr xmlns="http://schemas.microsoft.com/office/spreadsheetml/2009/9/main" objectType="CheckBox" fmlaLink="$C$16" lockText="1"/>
</file>

<file path=xl/ctrlProps/ctrlProp160.xml><?xml version="1.0" encoding="utf-8"?>
<formControlPr xmlns="http://schemas.microsoft.com/office/spreadsheetml/2009/9/main" objectType="CheckBox" fmlaLink="$C$9" lockText="1"/>
</file>

<file path=xl/ctrlProps/ctrlProp161.xml><?xml version="1.0" encoding="utf-8"?>
<formControlPr xmlns="http://schemas.microsoft.com/office/spreadsheetml/2009/9/main" objectType="CheckBox" fmlaLink="$C$19" lockText="1"/>
</file>

<file path=xl/ctrlProps/ctrlProp162.xml><?xml version="1.0" encoding="utf-8"?>
<formControlPr xmlns="http://schemas.microsoft.com/office/spreadsheetml/2009/9/main" objectType="CheckBox" fmlaLink="$C$10" lockText="1"/>
</file>

<file path=xl/ctrlProps/ctrlProp163.xml><?xml version="1.0" encoding="utf-8"?>
<formControlPr xmlns="http://schemas.microsoft.com/office/spreadsheetml/2009/9/main" objectType="CheckBox" fmlaLink="$C$11" lockText="1"/>
</file>

<file path=xl/ctrlProps/ctrlProp164.xml><?xml version="1.0" encoding="utf-8"?>
<formControlPr xmlns="http://schemas.microsoft.com/office/spreadsheetml/2009/9/main" objectType="CheckBox" fmlaLink="$C$12" lockText="1"/>
</file>

<file path=xl/ctrlProps/ctrlProp165.xml><?xml version="1.0" encoding="utf-8"?>
<formControlPr xmlns="http://schemas.microsoft.com/office/spreadsheetml/2009/9/main" objectType="CheckBox" fmlaLink="$C$13" lockText="1"/>
</file>

<file path=xl/ctrlProps/ctrlProp166.xml><?xml version="1.0" encoding="utf-8"?>
<formControlPr xmlns="http://schemas.microsoft.com/office/spreadsheetml/2009/9/main" objectType="CheckBox" fmlaLink="$C$14" lockText="1"/>
</file>

<file path=xl/ctrlProps/ctrlProp167.xml><?xml version="1.0" encoding="utf-8"?>
<formControlPr xmlns="http://schemas.microsoft.com/office/spreadsheetml/2009/9/main" objectType="CheckBox" fmlaLink="$C$15" lockText="1"/>
</file>

<file path=xl/ctrlProps/ctrlProp168.xml><?xml version="1.0" encoding="utf-8"?>
<formControlPr xmlns="http://schemas.microsoft.com/office/spreadsheetml/2009/9/main" objectType="CheckBox" fmlaLink="$C$16" lockText="1"/>
</file>

<file path=xl/ctrlProps/ctrlProp169.xml><?xml version="1.0" encoding="utf-8"?>
<formControlPr xmlns="http://schemas.microsoft.com/office/spreadsheetml/2009/9/main" objectType="CheckBox" fmlaLink="$C$24" lockText="1"/>
</file>

<file path=xl/ctrlProps/ctrlProp17.xml><?xml version="1.0" encoding="utf-8"?>
<formControlPr xmlns="http://schemas.microsoft.com/office/spreadsheetml/2009/9/main" objectType="CheckBox" fmlaLink="$C$17" lockText="1"/>
</file>

<file path=xl/ctrlProps/ctrlProp170.xml><?xml version="1.0" encoding="utf-8"?>
<formControlPr xmlns="http://schemas.microsoft.com/office/spreadsheetml/2009/9/main" objectType="CheckBox" fmlaLink="$C$25" lockText="1"/>
</file>

<file path=xl/ctrlProps/ctrlProp171.xml><?xml version="1.0" encoding="utf-8"?>
<formControlPr xmlns="http://schemas.microsoft.com/office/spreadsheetml/2009/9/main" objectType="CheckBox" fmlaLink="$C$26" lockText="1"/>
</file>

<file path=xl/ctrlProps/ctrlProp172.xml><?xml version="1.0" encoding="utf-8"?>
<formControlPr xmlns="http://schemas.microsoft.com/office/spreadsheetml/2009/9/main" objectType="CheckBox" fmlaLink="$C$27" lockText="1"/>
</file>

<file path=xl/ctrlProps/ctrlProp173.xml><?xml version="1.0" encoding="utf-8"?>
<formControlPr xmlns="http://schemas.microsoft.com/office/spreadsheetml/2009/9/main" objectType="CheckBox" fmlaLink="$C$28" lockText="1"/>
</file>

<file path=xl/ctrlProps/ctrlProp174.xml><?xml version="1.0" encoding="utf-8"?>
<formControlPr xmlns="http://schemas.microsoft.com/office/spreadsheetml/2009/9/main" objectType="CheckBox" fmlaLink="$C$29" lockText="1"/>
</file>

<file path=xl/ctrlProps/ctrlProp175.xml><?xml version="1.0" encoding="utf-8"?>
<formControlPr xmlns="http://schemas.microsoft.com/office/spreadsheetml/2009/9/main" objectType="CheckBox" fmlaLink="$C$30" lockText="1"/>
</file>

<file path=xl/ctrlProps/ctrlProp176.xml><?xml version="1.0" encoding="utf-8"?>
<formControlPr xmlns="http://schemas.microsoft.com/office/spreadsheetml/2009/9/main" objectType="CheckBox" fmlaLink="$C$31" lockText="1"/>
</file>

<file path=xl/ctrlProps/ctrlProp177.xml><?xml version="1.0" encoding="utf-8"?>
<formControlPr xmlns="http://schemas.microsoft.com/office/spreadsheetml/2009/9/main" objectType="CheckBox" fmlaLink="$C$32" lockText="1"/>
</file>

<file path=xl/ctrlProps/ctrlProp178.xml><?xml version="1.0" encoding="utf-8"?>
<formControlPr xmlns="http://schemas.microsoft.com/office/spreadsheetml/2009/9/main" objectType="CheckBox" fmlaLink="$C$33" lockText="1"/>
</file>

<file path=xl/ctrlProps/ctrlProp179.xml><?xml version="1.0" encoding="utf-8"?>
<formControlPr xmlns="http://schemas.microsoft.com/office/spreadsheetml/2009/9/main" objectType="CheckBox" fmlaLink="$C$20" lockText="1"/>
</file>

<file path=xl/ctrlProps/ctrlProp18.xml><?xml version="1.0" encoding="utf-8"?>
<formControlPr xmlns="http://schemas.microsoft.com/office/spreadsheetml/2009/9/main" objectType="CheckBox" fmlaLink="$C$18" lockText="1"/>
</file>

<file path=xl/ctrlProps/ctrlProp180.xml><?xml version="1.0" encoding="utf-8"?>
<formControlPr xmlns="http://schemas.microsoft.com/office/spreadsheetml/2009/9/main" objectType="CheckBox" fmlaLink="$C$21" lockText="1"/>
</file>

<file path=xl/ctrlProps/ctrlProp181.xml><?xml version="1.0" encoding="utf-8"?>
<formControlPr xmlns="http://schemas.microsoft.com/office/spreadsheetml/2009/9/main" objectType="CheckBox" fmlaLink="$C$22" lockText="1"/>
</file>

<file path=xl/ctrlProps/ctrlProp182.xml><?xml version="1.0" encoding="utf-8"?>
<formControlPr xmlns="http://schemas.microsoft.com/office/spreadsheetml/2009/9/main" objectType="CheckBox" fmlaLink="$C$34" lockText="1"/>
</file>

<file path=xl/ctrlProps/ctrlProp183.xml><?xml version="1.0" encoding="utf-8"?>
<formControlPr xmlns="http://schemas.microsoft.com/office/spreadsheetml/2009/9/main" objectType="CheckBox" fmlaLink="$C$17" lockText="1"/>
</file>

<file path=xl/ctrlProps/ctrlProp19.xml><?xml version="1.0" encoding="utf-8"?>
<formControlPr xmlns="http://schemas.microsoft.com/office/spreadsheetml/2009/9/main" objectType="CheckBox" fmlaLink="$B$27" lockText="1"/>
</file>

<file path=xl/ctrlProps/ctrlProp2.xml><?xml version="1.0" encoding="utf-8"?>
<formControlPr xmlns="http://schemas.microsoft.com/office/spreadsheetml/2009/9/main" objectType="CheckBox" fmlaLink="$B$12" lockText="1"/>
</file>

<file path=xl/ctrlProps/ctrlProp20.xml><?xml version="1.0" encoding="utf-8"?>
<formControlPr xmlns="http://schemas.microsoft.com/office/spreadsheetml/2009/9/main" objectType="CheckBox" fmlaLink="$B$28" lockText="1"/>
</file>

<file path=xl/ctrlProps/ctrlProp21.xml><?xml version="1.0" encoding="utf-8"?>
<formControlPr xmlns="http://schemas.microsoft.com/office/spreadsheetml/2009/9/main" objectType="CheckBox" fmlaLink="$B$29" lockText="1"/>
</file>

<file path=xl/ctrlProps/ctrlProp22.xml><?xml version="1.0" encoding="utf-8"?>
<formControlPr xmlns="http://schemas.microsoft.com/office/spreadsheetml/2009/9/main" objectType="CheckBox" fmlaLink="$B$30" lockText="1"/>
</file>

<file path=xl/ctrlProps/ctrlProp23.xml><?xml version="1.0" encoding="utf-8"?>
<formControlPr xmlns="http://schemas.microsoft.com/office/spreadsheetml/2009/9/main" objectType="CheckBox" fmlaLink="$C$27" lockText="1"/>
</file>

<file path=xl/ctrlProps/ctrlProp24.xml><?xml version="1.0" encoding="utf-8"?>
<formControlPr xmlns="http://schemas.microsoft.com/office/spreadsheetml/2009/9/main" objectType="CheckBox" fmlaLink="$C$28" lockText="1"/>
</file>

<file path=xl/ctrlProps/ctrlProp25.xml><?xml version="1.0" encoding="utf-8"?>
<formControlPr xmlns="http://schemas.microsoft.com/office/spreadsheetml/2009/9/main" objectType="CheckBox" fmlaLink="$C$29" lockText="1"/>
</file>

<file path=xl/ctrlProps/ctrlProp26.xml><?xml version="1.0" encoding="utf-8"?>
<formControlPr xmlns="http://schemas.microsoft.com/office/spreadsheetml/2009/9/main" objectType="CheckBox" fmlaLink="$C$30" lockText="1"/>
</file>

<file path=xl/ctrlProps/ctrlProp27.xml><?xml version="1.0" encoding="utf-8"?>
<formControlPr xmlns="http://schemas.microsoft.com/office/spreadsheetml/2009/9/main" objectType="CheckBox" fmlaLink="$B$39" lockText="1"/>
</file>

<file path=xl/ctrlProps/ctrlProp28.xml><?xml version="1.0" encoding="utf-8"?>
<formControlPr xmlns="http://schemas.microsoft.com/office/spreadsheetml/2009/9/main" objectType="CheckBox" fmlaLink="$B$40" lockText="1"/>
</file>

<file path=xl/ctrlProps/ctrlProp29.xml><?xml version="1.0" encoding="utf-8"?>
<formControlPr xmlns="http://schemas.microsoft.com/office/spreadsheetml/2009/9/main" objectType="CheckBox" fmlaLink="$B$41" lockText="1"/>
</file>

<file path=xl/ctrlProps/ctrlProp3.xml><?xml version="1.0" encoding="utf-8"?>
<formControlPr xmlns="http://schemas.microsoft.com/office/spreadsheetml/2009/9/main" objectType="CheckBox" fmlaLink="$B$13" lockText="1"/>
</file>

<file path=xl/ctrlProps/ctrlProp30.xml><?xml version="1.0" encoding="utf-8"?>
<formControlPr xmlns="http://schemas.microsoft.com/office/spreadsheetml/2009/9/main" objectType="CheckBox" fmlaLink="$C$39" lockText="1"/>
</file>

<file path=xl/ctrlProps/ctrlProp31.xml><?xml version="1.0" encoding="utf-8"?>
<formControlPr xmlns="http://schemas.microsoft.com/office/spreadsheetml/2009/9/main" objectType="CheckBox" fmlaLink="$C$40" lockText="1"/>
</file>

<file path=xl/ctrlProps/ctrlProp32.xml><?xml version="1.0" encoding="utf-8"?>
<formControlPr xmlns="http://schemas.microsoft.com/office/spreadsheetml/2009/9/main" objectType="CheckBox" fmlaLink="$C$41" lockText="1"/>
</file>

<file path=xl/ctrlProps/ctrlProp33.xml><?xml version="1.0" encoding="utf-8"?>
<formControlPr xmlns="http://schemas.microsoft.com/office/spreadsheetml/2009/9/main" objectType="CheckBox" fmlaLink="$B$50" lockText="1"/>
</file>

<file path=xl/ctrlProps/ctrlProp34.xml><?xml version="1.0" encoding="utf-8"?>
<formControlPr xmlns="http://schemas.microsoft.com/office/spreadsheetml/2009/9/main" objectType="CheckBox" fmlaLink="$B$51" lockText="1"/>
</file>

<file path=xl/ctrlProps/ctrlProp35.xml><?xml version="1.0" encoding="utf-8"?>
<formControlPr xmlns="http://schemas.microsoft.com/office/spreadsheetml/2009/9/main" objectType="CheckBox" fmlaLink="$C$50" lockText="1"/>
</file>

<file path=xl/ctrlProps/ctrlProp36.xml><?xml version="1.0" encoding="utf-8"?>
<formControlPr xmlns="http://schemas.microsoft.com/office/spreadsheetml/2009/9/main" objectType="CheckBox" fmlaLink="$C$51" lockText="1"/>
</file>

<file path=xl/ctrlProps/ctrlProp37.xml><?xml version="1.0" encoding="utf-8"?>
<formControlPr xmlns="http://schemas.microsoft.com/office/spreadsheetml/2009/9/main" objectType="CheckBox" fmlaLink="$C$8" lockText="1"/>
</file>

<file path=xl/ctrlProps/ctrlProp38.xml><?xml version="1.0" encoding="utf-8"?>
<formControlPr xmlns="http://schemas.microsoft.com/office/spreadsheetml/2009/9/main" objectType="CheckBox" fmlaLink="$C$9" lockText="1"/>
</file>

<file path=xl/ctrlProps/ctrlProp39.xml><?xml version="1.0" encoding="utf-8"?>
<formControlPr xmlns="http://schemas.microsoft.com/office/spreadsheetml/2009/9/main" objectType="CheckBox" fmlaLink="$C$10" lockText="1"/>
</file>

<file path=xl/ctrlProps/ctrlProp4.xml><?xml version="1.0" encoding="utf-8"?>
<formControlPr xmlns="http://schemas.microsoft.com/office/spreadsheetml/2009/9/main" objectType="CheckBox" fmlaLink="$B$14" lockText="1"/>
</file>

<file path=xl/ctrlProps/ctrlProp40.xml><?xml version="1.0" encoding="utf-8"?>
<formControlPr xmlns="http://schemas.microsoft.com/office/spreadsheetml/2009/9/main" objectType="CheckBox" fmlaLink="$C$12" lockText="1"/>
</file>

<file path=xl/ctrlProps/ctrlProp41.xml><?xml version="1.0" encoding="utf-8"?>
<formControlPr xmlns="http://schemas.microsoft.com/office/spreadsheetml/2009/9/main" objectType="CheckBox" fmlaLink="$C$13" lockText="1"/>
</file>

<file path=xl/ctrlProps/ctrlProp42.xml><?xml version="1.0" encoding="utf-8"?>
<formControlPr xmlns="http://schemas.microsoft.com/office/spreadsheetml/2009/9/main" objectType="CheckBox" fmlaLink="$C$14" lockText="1"/>
</file>

<file path=xl/ctrlProps/ctrlProp43.xml><?xml version="1.0" encoding="utf-8"?>
<formControlPr xmlns="http://schemas.microsoft.com/office/spreadsheetml/2009/9/main" objectType="CheckBox" fmlaLink="$C$16" lockText="1"/>
</file>

<file path=xl/ctrlProps/ctrlProp44.xml><?xml version="1.0" encoding="utf-8"?>
<formControlPr xmlns="http://schemas.microsoft.com/office/spreadsheetml/2009/9/main" objectType="CheckBox" fmlaLink="$C$17" lockText="1"/>
</file>

<file path=xl/ctrlProps/ctrlProp45.xml><?xml version="1.0" encoding="utf-8"?>
<formControlPr xmlns="http://schemas.microsoft.com/office/spreadsheetml/2009/9/main" objectType="CheckBox" fmlaLink="$C$18" lockText="1"/>
</file>

<file path=xl/ctrlProps/ctrlProp46.xml><?xml version="1.0" encoding="utf-8"?>
<formControlPr xmlns="http://schemas.microsoft.com/office/spreadsheetml/2009/9/main" objectType="CheckBox" fmlaLink="$C$20" lockText="1"/>
</file>

<file path=xl/ctrlProps/ctrlProp47.xml><?xml version="1.0" encoding="utf-8"?>
<formControlPr xmlns="http://schemas.microsoft.com/office/spreadsheetml/2009/9/main" objectType="CheckBox" fmlaLink="$C$21" lockText="1"/>
</file>

<file path=xl/ctrlProps/ctrlProp48.xml><?xml version="1.0" encoding="utf-8"?>
<formControlPr xmlns="http://schemas.microsoft.com/office/spreadsheetml/2009/9/main" objectType="CheckBox" fmlaLink="$C$22" lockText="1"/>
</file>

<file path=xl/ctrlProps/ctrlProp49.xml><?xml version="1.0" encoding="utf-8"?>
<formControlPr xmlns="http://schemas.microsoft.com/office/spreadsheetml/2009/9/main" objectType="CheckBox" fmlaLink="$C$15" lockText="1"/>
</file>

<file path=xl/ctrlProps/ctrlProp5.xml><?xml version="1.0" encoding="utf-8"?>
<formControlPr xmlns="http://schemas.microsoft.com/office/spreadsheetml/2009/9/main" objectType="CheckBox" fmlaLink="$B$15" lockText="1"/>
</file>

<file path=xl/ctrlProps/ctrlProp50.xml><?xml version="1.0" encoding="utf-8"?>
<formControlPr xmlns="http://schemas.microsoft.com/office/spreadsheetml/2009/9/main" objectType="CheckBox" fmlaLink="$C$19" lockText="1"/>
</file>

<file path=xl/ctrlProps/ctrlProp51.xml><?xml version="1.0" encoding="utf-8"?>
<formControlPr xmlns="http://schemas.microsoft.com/office/spreadsheetml/2009/9/main" objectType="CheckBox" fmlaLink="$C$11" lockText="1"/>
</file>

<file path=xl/ctrlProps/ctrlProp52.xml><?xml version="1.0" encoding="utf-8"?>
<formControlPr xmlns="http://schemas.microsoft.com/office/spreadsheetml/2009/9/main" objectType="CheckBox" fmlaLink="$C$9" lockText="1"/>
</file>

<file path=xl/ctrlProps/ctrlProp53.xml><?xml version="1.0" encoding="utf-8"?>
<formControlPr xmlns="http://schemas.microsoft.com/office/spreadsheetml/2009/9/main" objectType="CheckBox" fmlaLink="$C$10" lockText="1"/>
</file>

<file path=xl/ctrlProps/ctrlProp54.xml><?xml version="1.0" encoding="utf-8"?>
<formControlPr xmlns="http://schemas.microsoft.com/office/spreadsheetml/2009/9/main" objectType="CheckBox" fmlaLink="$C$11" lockText="1"/>
</file>

<file path=xl/ctrlProps/ctrlProp55.xml><?xml version="1.0" encoding="utf-8"?>
<formControlPr xmlns="http://schemas.microsoft.com/office/spreadsheetml/2009/9/main" objectType="CheckBox" fmlaLink="$C$12" lockText="1"/>
</file>

<file path=xl/ctrlProps/ctrlProp56.xml><?xml version="1.0" encoding="utf-8"?>
<formControlPr xmlns="http://schemas.microsoft.com/office/spreadsheetml/2009/9/main" objectType="CheckBox" fmlaLink="$C$13" lockText="1"/>
</file>

<file path=xl/ctrlProps/ctrlProp57.xml><?xml version="1.0" encoding="utf-8"?>
<formControlPr xmlns="http://schemas.microsoft.com/office/spreadsheetml/2009/9/main" objectType="CheckBox" fmlaLink="$C$14" lockText="1"/>
</file>

<file path=xl/ctrlProps/ctrlProp58.xml><?xml version="1.0" encoding="utf-8"?>
<formControlPr xmlns="http://schemas.microsoft.com/office/spreadsheetml/2009/9/main" objectType="CheckBox" fmlaLink="$C$16" lockText="1"/>
</file>

<file path=xl/ctrlProps/ctrlProp59.xml><?xml version="1.0" encoding="utf-8"?>
<formControlPr xmlns="http://schemas.microsoft.com/office/spreadsheetml/2009/9/main" objectType="CheckBox" fmlaLink="$C$17" lockText="1"/>
</file>

<file path=xl/ctrlProps/ctrlProp6.xml><?xml version="1.0" encoding="utf-8"?>
<formControlPr xmlns="http://schemas.microsoft.com/office/spreadsheetml/2009/9/main" objectType="CheckBox" fmlaLink="$B$16" lockText="1"/>
</file>

<file path=xl/ctrlProps/ctrlProp60.xml><?xml version="1.0" encoding="utf-8"?>
<formControlPr xmlns="http://schemas.microsoft.com/office/spreadsheetml/2009/9/main" objectType="CheckBox" fmlaLink="$C$18" lockText="1"/>
</file>

<file path=xl/ctrlProps/ctrlProp61.xml><?xml version="1.0" encoding="utf-8"?>
<formControlPr xmlns="http://schemas.microsoft.com/office/spreadsheetml/2009/9/main" objectType="CheckBox" fmlaLink="$C$19" lockText="1"/>
</file>

<file path=xl/ctrlProps/ctrlProp62.xml><?xml version="1.0" encoding="utf-8"?>
<formControlPr xmlns="http://schemas.microsoft.com/office/spreadsheetml/2009/9/main" objectType="CheckBox" fmlaLink="$C$20" lockText="1"/>
</file>

<file path=xl/ctrlProps/ctrlProp63.xml><?xml version="1.0" encoding="utf-8"?>
<formControlPr xmlns="http://schemas.microsoft.com/office/spreadsheetml/2009/9/main" objectType="CheckBox" fmlaLink="$C$21" lockText="1"/>
</file>

<file path=xl/ctrlProps/ctrlProp64.xml><?xml version="1.0" encoding="utf-8"?>
<formControlPr xmlns="http://schemas.microsoft.com/office/spreadsheetml/2009/9/main" objectType="CheckBox" fmlaLink="$C$24" lockText="1"/>
</file>

<file path=xl/ctrlProps/ctrlProp65.xml><?xml version="1.0" encoding="utf-8"?>
<formControlPr xmlns="http://schemas.microsoft.com/office/spreadsheetml/2009/9/main" objectType="CheckBox" fmlaLink="$C$25" lockText="1"/>
</file>

<file path=xl/ctrlProps/ctrlProp66.xml><?xml version="1.0" encoding="utf-8"?>
<formControlPr xmlns="http://schemas.microsoft.com/office/spreadsheetml/2009/9/main" objectType="CheckBox" fmlaLink="$C$26" lockText="1"/>
</file>

<file path=xl/ctrlProps/ctrlProp67.xml><?xml version="1.0" encoding="utf-8"?>
<formControlPr xmlns="http://schemas.microsoft.com/office/spreadsheetml/2009/9/main" objectType="CheckBox" fmlaLink="$C$27" lockText="1"/>
</file>

<file path=xl/ctrlProps/ctrlProp68.xml><?xml version="1.0" encoding="utf-8"?>
<formControlPr xmlns="http://schemas.microsoft.com/office/spreadsheetml/2009/9/main" objectType="CheckBox" fmlaLink="$C$29" lockText="1"/>
</file>

<file path=xl/ctrlProps/ctrlProp69.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B$17" lockText="1"/>
</file>

<file path=xl/ctrlProps/ctrlProp70.xml><?xml version="1.0" encoding="utf-8"?>
<formControlPr xmlns="http://schemas.microsoft.com/office/spreadsheetml/2009/9/main" objectType="CheckBox" fmlaLink="$C$18" lockText="1"/>
</file>

<file path=xl/ctrlProps/ctrlProp71.xml><?xml version="1.0" encoding="utf-8"?>
<formControlPr xmlns="http://schemas.microsoft.com/office/spreadsheetml/2009/9/main" objectType="CheckBox" fmlaLink="$C$8" lockText="1"/>
</file>

<file path=xl/ctrlProps/ctrlProp72.xml><?xml version="1.0" encoding="utf-8"?>
<formControlPr xmlns="http://schemas.microsoft.com/office/spreadsheetml/2009/9/main" objectType="CheckBox" fmlaLink="#REF!" lockText="1"/>
</file>

<file path=xl/ctrlProps/ctrlProp73.xml><?xml version="1.0" encoding="utf-8"?>
<formControlPr xmlns="http://schemas.microsoft.com/office/spreadsheetml/2009/9/main" objectType="CheckBox" fmlaLink="$C$32" lockText="1"/>
</file>

<file path=xl/ctrlProps/ctrlProp74.xml><?xml version="1.0" encoding="utf-8"?>
<formControlPr xmlns="http://schemas.microsoft.com/office/spreadsheetml/2009/9/main" objectType="CheckBox" fmlaLink="#REF!" lockText="1"/>
</file>

<file path=xl/ctrlProps/ctrlProp75.xml><?xml version="1.0" encoding="utf-8"?>
<formControlPr xmlns="http://schemas.microsoft.com/office/spreadsheetml/2009/9/main" objectType="CheckBox" fmlaLink="$C$18" lockText="1"/>
</file>

<file path=xl/ctrlProps/ctrlProp76.xml><?xml version="1.0" encoding="utf-8"?>
<formControlPr xmlns="http://schemas.microsoft.com/office/spreadsheetml/2009/9/main" objectType="CheckBox" fmlaLink="$C$8" lockText="1"/>
</file>

<file path=xl/ctrlProps/ctrlProp77.xml><?xml version="1.0" encoding="utf-8"?>
<formControlPr xmlns="http://schemas.microsoft.com/office/spreadsheetml/2009/9/main" objectType="CheckBox" fmlaLink="#REF!" lockText="1"/>
</file>

<file path=xl/ctrlProps/ctrlProp78.xml><?xml version="1.0" encoding="utf-8"?>
<formControlPr xmlns="http://schemas.microsoft.com/office/spreadsheetml/2009/9/main" objectType="CheckBox" fmlaLink="$C$33" lockText="1"/>
</file>

<file path=xl/ctrlProps/ctrlProp79.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B$18" lockText="1"/>
</file>

<file path=xl/ctrlProps/ctrlProp80.xml><?xml version="1.0" encoding="utf-8"?>
<formControlPr xmlns="http://schemas.microsoft.com/office/spreadsheetml/2009/9/main" objectType="CheckBox" fmlaLink="$C$18" lockText="1"/>
</file>

<file path=xl/ctrlProps/ctrlProp81.xml><?xml version="1.0" encoding="utf-8"?>
<formControlPr xmlns="http://schemas.microsoft.com/office/spreadsheetml/2009/9/main" objectType="CheckBox" fmlaLink="$C$8" lockText="1"/>
</file>

<file path=xl/ctrlProps/ctrlProp82.xml><?xml version="1.0" encoding="utf-8"?>
<formControlPr xmlns="http://schemas.microsoft.com/office/spreadsheetml/2009/9/main" objectType="CheckBox" fmlaLink="#REF!" lockText="1"/>
</file>

<file path=xl/ctrlProps/ctrlProp83.xml><?xml version="1.0" encoding="utf-8"?>
<formControlPr xmlns="http://schemas.microsoft.com/office/spreadsheetml/2009/9/main" objectType="CheckBox" fmlaLink="$C$34" lockText="1"/>
</file>

<file path=xl/ctrlProps/ctrlProp84.xml><?xml version="1.0" encoding="utf-8"?>
<formControlPr xmlns="http://schemas.microsoft.com/office/spreadsheetml/2009/9/main" objectType="CheckBox" fmlaLink="#REF!" lockText="1"/>
</file>

<file path=xl/ctrlProps/ctrlProp85.xml><?xml version="1.0" encoding="utf-8"?>
<formControlPr xmlns="http://schemas.microsoft.com/office/spreadsheetml/2009/9/main" objectType="CheckBox" fmlaLink="$C$18" lockText="1"/>
</file>

<file path=xl/ctrlProps/ctrlProp86.xml><?xml version="1.0" encoding="utf-8"?>
<formControlPr xmlns="http://schemas.microsoft.com/office/spreadsheetml/2009/9/main" objectType="CheckBox" fmlaLink="$C$8" lockText="1"/>
</file>

<file path=xl/ctrlProps/ctrlProp87.xml><?xml version="1.0" encoding="utf-8"?>
<formControlPr xmlns="http://schemas.microsoft.com/office/spreadsheetml/2009/9/main" objectType="CheckBox" fmlaLink="#REF!" lockText="1"/>
</file>

<file path=xl/ctrlProps/ctrlProp88.xml><?xml version="1.0" encoding="utf-8"?>
<formControlPr xmlns="http://schemas.microsoft.com/office/spreadsheetml/2009/9/main" objectType="CheckBox" fmlaLink="$C$35" lockText="1"/>
</file>

<file path=xl/ctrlProps/ctrlProp89.xml><?xml version="1.0" encoding="utf-8"?>
<formControlPr xmlns="http://schemas.microsoft.com/office/spreadsheetml/2009/9/main" objectType="CheckBox" fmlaLink="$C$31" lockText="1"/>
</file>

<file path=xl/ctrlProps/ctrlProp9.xml><?xml version="1.0" encoding="utf-8"?>
<formControlPr xmlns="http://schemas.microsoft.com/office/spreadsheetml/2009/9/main" objectType="CheckBox" fmlaLink="$B$10" lockText="1"/>
</file>

<file path=xl/ctrlProps/ctrlProp90.xml><?xml version="1.0" encoding="utf-8"?>
<formControlPr xmlns="http://schemas.microsoft.com/office/spreadsheetml/2009/9/main" objectType="CheckBox" fmlaLink="$F$10" lockText="1"/>
</file>

<file path=xl/ctrlProps/ctrlProp91.xml><?xml version="1.0" encoding="utf-8"?>
<formControlPr xmlns="http://schemas.microsoft.com/office/spreadsheetml/2009/9/main" objectType="CheckBox" fmlaLink="$F$11" lockText="1"/>
</file>

<file path=xl/ctrlProps/ctrlProp92.xml><?xml version="1.0" encoding="utf-8"?>
<formControlPr xmlns="http://schemas.microsoft.com/office/spreadsheetml/2009/9/main" objectType="CheckBox" fmlaLink="$F$12" lockText="1"/>
</file>

<file path=xl/ctrlProps/ctrlProp93.xml><?xml version="1.0" encoding="utf-8"?>
<formControlPr xmlns="http://schemas.microsoft.com/office/spreadsheetml/2009/9/main" objectType="CheckBox" fmlaLink="$F$13" lockText="1"/>
</file>

<file path=xl/ctrlProps/ctrlProp94.xml><?xml version="1.0" encoding="utf-8"?>
<formControlPr xmlns="http://schemas.microsoft.com/office/spreadsheetml/2009/9/main" objectType="CheckBox" fmlaLink="$F$14" lockText="1"/>
</file>

<file path=xl/ctrlProps/ctrlProp95.xml><?xml version="1.0" encoding="utf-8"?>
<formControlPr xmlns="http://schemas.microsoft.com/office/spreadsheetml/2009/9/main" objectType="CheckBox" fmlaLink="$F$15" lockText="1"/>
</file>

<file path=xl/ctrlProps/ctrlProp96.xml><?xml version="1.0" encoding="utf-8"?>
<formControlPr xmlns="http://schemas.microsoft.com/office/spreadsheetml/2009/9/main" objectType="CheckBox" fmlaLink="$F$16" lockText="1"/>
</file>

<file path=xl/ctrlProps/ctrlProp97.xml><?xml version="1.0" encoding="utf-8"?>
<formControlPr xmlns="http://schemas.microsoft.com/office/spreadsheetml/2009/9/main" objectType="CheckBox" fmlaLink="$C$8" lockText="1"/>
</file>

<file path=xl/ctrlProps/ctrlProp98.xml><?xml version="1.0" encoding="utf-8"?>
<formControlPr xmlns="http://schemas.microsoft.com/office/spreadsheetml/2009/9/main" objectType="CheckBox" fmlaLink="$C$9" lockText="1"/>
</file>

<file path=xl/ctrlProps/ctrlProp99.xml><?xml version="1.0" encoding="utf-8"?>
<formControlPr xmlns="http://schemas.microsoft.com/office/spreadsheetml/2009/9/main" objectType="CheckBox" fmlaLink="$C$10"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438150</xdr:colOff>
          <xdr:row>10</xdr:row>
          <xdr:rowOff>19050</xdr:rowOff>
        </xdr:from>
        <xdr:to>
          <xdr:col>1</xdr:col>
          <xdr:colOff>1200150</xdr:colOff>
          <xdr:row>10</xdr:row>
          <xdr:rowOff>219075</xdr:rowOff>
        </xdr:to>
        <xdr:sp macro="" textlink="">
          <xdr:nvSpPr>
            <xdr:cNvPr id="61531" name="Check Box 91" hidden="1">
              <a:extLst>
                <a:ext uri="{63B3BB69-23CF-44E3-9099-C40C66FF867C}">
                  <a14:compatExt spid="_x0000_s6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11</xdr:row>
          <xdr:rowOff>19050</xdr:rowOff>
        </xdr:from>
        <xdr:to>
          <xdr:col>1</xdr:col>
          <xdr:colOff>1200150</xdr:colOff>
          <xdr:row>11</xdr:row>
          <xdr:rowOff>219075</xdr:rowOff>
        </xdr:to>
        <xdr:sp macro="" textlink="">
          <xdr:nvSpPr>
            <xdr:cNvPr id="61532" name="Check Box 92" hidden="1">
              <a:extLst>
                <a:ext uri="{63B3BB69-23CF-44E3-9099-C40C66FF867C}">
                  <a14:compatExt spid="_x0000_s6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12</xdr:row>
          <xdr:rowOff>19050</xdr:rowOff>
        </xdr:from>
        <xdr:to>
          <xdr:col>1</xdr:col>
          <xdr:colOff>1200150</xdr:colOff>
          <xdr:row>12</xdr:row>
          <xdr:rowOff>219075</xdr:rowOff>
        </xdr:to>
        <xdr:sp macro="" textlink="">
          <xdr:nvSpPr>
            <xdr:cNvPr id="61534" name="Check Box 94" hidden="1">
              <a:extLst>
                <a:ext uri="{63B3BB69-23CF-44E3-9099-C40C66FF867C}">
                  <a14:compatExt spid="_x0000_s6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13</xdr:row>
          <xdr:rowOff>19050</xdr:rowOff>
        </xdr:from>
        <xdr:to>
          <xdr:col>1</xdr:col>
          <xdr:colOff>1200150</xdr:colOff>
          <xdr:row>13</xdr:row>
          <xdr:rowOff>219075</xdr:rowOff>
        </xdr:to>
        <xdr:sp macro="" textlink="">
          <xdr:nvSpPr>
            <xdr:cNvPr id="61535" name="Check Box 95" hidden="1">
              <a:extLst>
                <a:ext uri="{63B3BB69-23CF-44E3-9099-C40C66FF867C}">
                  <a14:compatExt spid="_x0000_s6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14</xdr:row>
          <xdr:rowOff>19050</xdr:rowOff>
        </xdr:from>
        <xdr:to>
          <xdr:col>1</xdr:col>
          <xdr:colOff>1200150</xdr:colOff>
          <xdr:row>14</xdr:row>
          <xdr:rowOff>219075</xdr:rowOff>
        </xdr:to>
        <xdr:sp macro="" textlink="">
          <xdr:nvSpPr>
            <xdr:cNvPr id="61537" name="Check Box 97" hidden="1">
              <a:extLst>
                <a:ext uri="{63B3BB69-23CF-44E3-9099-C40C66FF867C}">
                  <a14:compatExt spid="_x0000_s6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15</xdr:row>
          <xdr:rowOff>19050</xdr:rowOff>
        </xdr:from>
        <xdr:to>
          <xdr:col>1</xdr:col>
          <xdr:colOff>1200150</xdr:colOff>
          <xdr:row>15</xdr:row>
          <xdr:rowOff>219075</xdr:rowOff>
        </xdr:to>
        <xdr:sp macro="" textlink="">
          <xdr:nvSpPr>
            <xdr:cNvPr id="61538" name="Check Box 98" hidden="1">
              <a:extLst>
                <a:ext uri="{63B3BB69-23CF-44E3-9099-C40C66FF867C}">
                  <a14:compatExt spid="_x0000_s6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16</xdr:row>
          <xdr:rowOff>19050</xdr:rowOff>
        </xdr:from>
        <xdr:to>
          <xdr:col>1</xdr:col>
          <xdr:colOff>1200150</xdr:colOff>
          <xdr:row>16</xdr:row>
          <xdr:rowOff>219075</xdr:rowOff>
        </xdr:to>
        <xdr:sp macro="" textlink="">
          <xdr:nvSpPr>
            <xdr:cNvPr id="61539" name="Check Box 99" hidden="1">
              <a:extLst>
                <a:ext uri="{63B3BB69-23CF-44E3-9099-C40C66FF867C}">
                  <a14:compatExt spid="_x0000_s6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17</xdr:row>
          <xdr:rowOff>19050</xdr:rowOff>
        </xdr:from>
        <xdr:to>
          <xdr:col>1</xdr:col>
          <xdr:colOff>1200150</xdr:colOff>
          <xdr:row>17</xdr:row>
          <xdr:rowOff>219075</xdr:rowOff>
        </xdr:to>
        <xdr:sp macro="" textlink="">
          <xdr:nvSpPr>
            <xdr:cNvPr id="61541" name="Check Box 101" hidden="1">
              <a:extLst>
                <a:ext uri="{63B3BB69-23CF-44E3-9099-C40C66FF867C}">
                  <a14:compatExt spid="_x0000_s6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9</xdr:row>
          <xdr:rowOff>19050</xdr:rowOff>
        </xdr:from>
        <xdr:to>
          <xdr:col>1</xdr:col>
          <xdr:colOff>1200150</xdr:colOff>
          <xdr:row>9</xdr:row>
          <xdr:rowOff>219075</xdr:rowOff>
        </xdr:to>
        <xdr:sp macro="" textlink="">
          <xdr:nvSpPr>
            <xdr:cNvPr id="61542" name="Check Box 102" hidden="1">
              <a:extLst>
                <a:ext uri="{63B3BB69-23CF-44E3-9099-C40C66FF867C}">
                  <a14:compatExt spid="_x0000_s6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9</xdr:row>
          <xdr:rowOff>47625</xdr:rowOff>
        </xdr:from>
        <xdr:to>
          <xdr:col>2</xdr:col>
          <xdr:colOff>1266825</xdr:colOff>
          <xdr:row>10</xdr:row>
          <xdr:rowOff>0</xdr:rowOff>
        </xdr:to>
        <xdr:sp macro="" textlink="">
          <xdr:nvSpPr>
            <xdr:cNvPr id="61543" name="Check Box 103" hidden="1">
              <a:extLst>
                <a:ext uri="{63B3BB69-23CF-44E3-9099-C40C66FF867C}">
                  <a14:compatExt spid="_x0000_s6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10</xdr:row>
          <xdr:rowOff>47625</xdr:rowOff>
        </xdr:from>
        <xdr:to>
          <xdr:col>2</xdr:col>
          <xdr:colOff>1266825</xdr:colOff>
          <xdr:row>11</xdr:row>
          <xdr:rowOff>0</xdr:rowOff>
        </xdr:to>
        <xdr:sp macro="" textlink="">
          <xdr:nvSpPr>
            <xdr:cNvPr id="61544" name="Check Box 104" hidden="1">
              <a:extLst>
                <a:ext uri="{63B3BB69-23CF-44E3-9099-C40C66FF867C}">
                  <a14:compatExt spid="_x0000_s6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11</xdr:row>
          <xdr:rowOff>47625</xdr:rowOff>
        </xdr:from>
        <xdr:to>
          <xdr:col>2</xdr:col>
          <xdr:colOff>1266825</xdr:colOff>
          <xdr:row>12</xdr:row>
          <xdr:rowOff>0</xdr:rowOff>
        </xdr:to>
        <xdr:sp macro="" textlink="">
          <xdr:nvSpPr>
            <xdr:cNvPr id="61545" name="Check Box 105" hidden="1">
              <a:extLst>
                <a:ext uri="{63B3BB69-23CF-44E3-9099-C40C66FF867C}">
                  <a14:compatExt spid="_x0000_s6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12</xdr:row>
          <xdr:rowOff>47625</xdr:rowOff>
        </xdr:from>
        <xdr:to>
          <xdr:col>2</xdr:col>
          <xdr:colOff>1266825</xdr:colOff>
          <xdr:row>13</xdr:row>
          <xdr:rowOff>0</xdr:rowOff>
        </xdr:to>
        <xdr:sp macro="" textlink="">
          <xdr:nvSpPr>
            <xdr:cNvPr id="61546" name="Check Box 106" hidden="1">
              <a:extLst>
                <a:ext uri="{63B3BB69-23CF-44E3-9099-C40C66FF867C}">
                  <a14:compatExt spid="_x0000_s6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xdr:row>
          <xdr:rowOff>47625</xdr:rowOff>
        </xdr:from>
        <xdr:to>
          <xdr:col>2</xdr:col>
          <xdr:colOff>1266825</xdr:colOff>
          <xdr:row>14</xdr:row>
          <xdr:rowOff>0</xdr:rowOff>
        </xdr:to>
        <xdr:sp macro="" textlink="">
          <xdr:nvSpPr>
            <xdr:cNvPr id="61548" name="Check Box 108" hidden="1">
              <a:extLst>
                <a:ext uri="{63B3BB69-23CF-44E3-9099-C40C66FF867C}">
                  <a14:compatExt spid="_x0000_s6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47625</xdr:rowOff>
        </xdr:from>
        <xdr:to>
          <xdr:col>2</xdr:col>
          <xdr:colOff>1266825</xdr:colOff>
          <xdr:row>15</xdr:row>
          <xdr:rowOff>0</xdr:rowOff>
        </xdr:to>
        <xdr:sp macro="" textlink="">
          <xdr:nvSpPr>
            <xdr:cNvPr id="61549" name="Check Box 109" hidden="1">
              <a:extLst>
                <a:ext uri="{63B3BB69-23CF-44E3-9099-C40C66FF867C}">
                  <a14:compatExt spid="_x0000_s6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15</xdr:row>
          <xdr:rowOff>47625</xdr:rowOff>
        </xdr:from>
        <xdr:to>
          <xdr:col>2</xdr:col>
          <xdr:colOff>1266825</xdr:colOff>
          <xdr:row>16</xdr:row>
          <xdr:rowOff>0</xdr:rowOff>
        </xdr:to>
        <xdr:sp macro="" textlink="">
          <xdr:nvSpPr>
            <xdr:cNvPr id="61550" name="Check Box 110" hidden="1">
              <a:extLst>
                <a:ext uri="{63B3BB69-23CF-44E3-9099-C40C66FF867C}">
                  <a14:compatExt spid="_x0000_s6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16</xdr:row>
          <xdr:rowOff>47625</xdr:rowOff>
        </xdr:from>
        <xdr:to>
          <xdr:col>2</xdr:col>
          <xdr:colOff>1266825</xdr:colOff>
          <xdr:row>17</xdr:row>
          <xdr:rowOff>0</xdr:rowOff>
        </xdr:to>
        <xdr:sp macro="" textlink="">
          <xdr:nvSpPr>
            <xdr:cNvPr id="61551" name="Check Box 111" hidden="1">
              <a:extLst>
                <a:ext uri="{63B3BB69-23CF-44E3-9099-C40C66FF867C}">
                  <a14:compatExt spid="_x0000_s6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xdr:row>
          <xdr:rowOff>47625</xdr:rowOff>
        </xdr:from>
        <xdr:to>
          <xdr:col>2</xdr:col>
          <xdr:colOff>1266825</xdr:colOff>
          <xdr:row>18</xdr:row>
          <xdr:rowOff>0</xdr:rowOff>
        </xdr:to>
        <xdr:sp macro="" textlink="">
          <xdr:nvSpPr>
            <xdr:cNvPr id="61552" name="Check Box 112" hidden="1">
              <a:extLst>
                <a:ext uri="{63B3BB69-23CF-44E3-9099-C40C66FF867C}">
                  <a14:compatExt spid="_x0000_s6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26</xdr:row>
          <xdr:rowOff>38100</xdr:rowOff>
        </xdr:from>
        <xdr:to>
          <xdr:col>1</xdr:col>
          <xdr:colOff>1190625</xdr:colOff>
          <xdr:row>26</xdr:row>
          <xdr:rowOff>238125</xdr:rowOff>
        </xdr:to>
        <xdr:sp macro="" textlink="">
          <xdr:nvSpPr>
            <xdr:cNvPr id="61553" name="Check Box 113" hidden="1">
              <a:extLst>
                <a:ext uri="{63B3BB69-23CF-44E3-9099-C40C66FF867C}">
                  <a14:compatExt spid="_x0000_s6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27</xdr:row>
          <xdr:rowOff>38100</xdr:rowOff>
        </xdr:from>
        <xdr:to>
          <xdr:col>1</xdr:col>
          <xdr:colOff>1190625</xdr:colOff>
          <xdr:row>27</xdr:row>
          <xdr:rowOff>238125</xdr:rowOff>
        </xdr:to>
        <xdr:sp macro="" textlink="">
          <xdr:nvSpPr>
            <xdr:cNvPr id="61554" name="Check Box 114" hidden="1">
              <a:extLst>
                <a:ext uri="{63B3BB69-23CF-44E3-9099-C40C66FF867C}">
                  <a14:compatExt spid="_x0000_s6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28</xdr:row>
          <xdr:rowOff>38100</xdr:rowOff>
        </xdr:from>
        <xdr:to>
          <xdr:col>1</xdr:col>
          <xdr:colOff>1190625</xdr:colOff>
          <xdr:row>28</xdr:row>
          <xdr:rowOff>238125</xdr:rowOff>
        </xdr:to>
        <xdr:sp macro="" textlink="">
          <xdr:nvSpPr>
            <xdr:cNvPr id="61556" name="Check Box 116" hidden="1">
              <a:extLst>
                <a:ext uri="{63B3BB69-23CF-44E3-9099-C40C66FF867C}">
                  <a14:compatExt spid="_x0000_s6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29</xdr:row>
          <xdr:rowOff>38100</xdr:rowOff>
        </xdr:from>
        <xdr:to>
          <xdr:col>1</xdr:col>
          <xdr:colOff>1190625</xdr:colOff>
          <xdr:row>29</xdr:row>
          <xdr:rowOff>238125</xdr:rowOff>
        </xdr:to>
        <xdr:sp macro="" textlink="">
          <xdr:nvSpPr>
            <xdr:cNvPr id="61558" name="Check Box 118" hidden="1">
              <a:extLst>
                <a:ext uri="{63B3BB69-23CF-44E3-9099-C40C66FF867C}">
                  <a14:compatExt spid="_x0000_s6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26</xdr:row>
          <xdr:rowOff>19050</xdr:rowOff>
        </xdr:from>
        <xdr:to>
          <xdr:col>2</xdr:col>
          <xdr:colOff>1257300</xdr:colOff>
          <xdr:row>27</xdr:row>
          <xdr:rowOff>9525</xdr:rowOff>
        </xdr:to>
        <xdr:sp macro="" textlink="">
          <xdr:nvSpPr>
            <xdr:cNvPr id="61559" name="Check Box 119" hidden="1">
              <a:extLst>
                <a:ext uri="{63B3BB69-23CF-44E3-9099-C40C66FF867C}">
                  <a14:compatExt spid="_x0000_s6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27</xdr:row>
          <xdr:rowOff>38100</xdr:rowOff>
        </xdr:from>
        <xdr:to>
          <xdr:col>2</xdr:col>
          <xdr:colOff>1266825</xdr:colOff>
          <xdr:row>27</xdr:row>
          <xdr:rowOff>247650</xdr:rowOff>
        </xdr:to>
        <xdr:sp macro="" textlink="">
          <xdr:nvSpPr>
            <xdr:cNvPr id="61560" name="Check Box 120" hidden="1">
              <a:extLst>
                <a:ext uri="{63B3BB69-23CF-44E3-9099-C40C66FF867C}">
                  <a14:compatExt spid="_x0000_s6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28</xdr:row>
          <xdr:rowOff>28575</xdr:rowOff>
        </xdr:from>
        <xdr:to>
          <xdr:col>2</xdr:col>
          <xdr:colOff>1257300</xdr:colOff>
          <xdr:row>28</xdr:row>
          <xdr:rowOff>238125</xdr:rowOff>
        </xdr:to>
        <xdr:sp macro="" textlink="">
          <xdr:nvSpPr>
            <xdr:cNvPr id="61562" name="Check Box 122" hidden="1">
              <a:extLst>
                <a:ext uri="{63B3BB69-23CF-44E3-9099-C40C66FF867C}">
                  <a14:compatExt spid="_x0000_s6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29</xdr:row>
          <xdr:rowOff>38100</xdr:rowOff>
        </xdr:from>
        <xdr:to>
          <xdr:col>2</xdr:col>
          <xdr:colOff>1266825</xdr:colOff>
          <xdr:row>29</xdr:row>
          <xdr:rowOff>247650</xdr:rowOff>
        </xdr:to>
        <xdr:sp macro="" textlink="">
          <xdr:nvSpPr>
            <xdr:cNvPr id="61563" name="Check Box 123" hidden="1">
              <a:extLst>
                <a:ext uri="{63B3BB69-23CF-44E3-9099-C40C66FF867C}">
                  <a14:compatExt spid="_x0000_s6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38</xdr:row>
          <xdr:rowOff>19050</xdr:rowOff>
        </xdr:from>
        <xdr:to>
          <xdr:col>1</xdr:col>
          <xdr:colOff>1200150</xdr:colOff>
          <xdr:row>38</xdr:row>
          <xdr:rowOff>228600</xdr:rowOff>
        </xdr:to>
        <xdr:sp macro="" textlink="">
          <xdr:nvSpPr>
            <xdr:cNvPr id="61564" name="Check Box 124" hidden="1">
              <a:extLst>
                <a:ext uri="{63B3BB69-23CF-44E3-9099-C40C66FF867C}">
                  <a14:compatExt spid="_x0000_s6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39</xdr:row>
          <xdr:rowOff>19050</xdr:rowOff>
        </xdr:from>
        <xdr:to>
          <xdr:col>1</xdr:col>
          <xdr:colOff>1200150</xdr:colOff>
          <xdr:row>39</xdr:row>
          <xdr:rowOff>228600</xdr:rowOff>
        </xdr:to>
        <xdr:sp macro="" textlink="">
          <xdr:nvSpPr>
            <xdr:cNvPr id="61566" name="Check Box 126" hidden="1">
              <a:extLst>
                <a:ext uri="{63B3BB69-23CF-44E3-9099-C40C66FF867C}">
                  <a14:compatExt spid="_x0000_s6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40</xdr:row>
          <xdr:rowOff>19050</xdr:rowOff>
        </xdr:from>
        <xdr:to>
          <xdr:col>1</xdr:col>
          <xdr:colOff>1200150</xdr:colOff>
          <xdr:row>40</xdr:row>
          <xdr:rowOff>228600</xdr:rowOff>
        </xdr:to>
        <xdr:sp macro="" textlink="">
          <xdr:nvSpPr>
            <xdr:cNvPr id="61568" name="Check Box 128" hidden="1">
              <a:extLst>
                <a:ext uri="{63B3BB69-23CF-44E3-9099-C40C66FF867C}">
                  <a14:compatExt spid="_x0000_s6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38</xdr:row>
          <xdr:rowOff>38100</xdr:rowOff>
        </xdr:from>
        <xdr:to>
          <xdr:col>2</xdr:col>
          <xdr:colOff>1266825</xdr:colOff>
          <xdr:row>38</xdr:row>
          <xdr:rowOff>238125</xdr:rowOff>
        </xdr:to>
        <xdr:sp macro="" textlink="">
          <xdr:nvSpPr>
            <xdr:cNvPr id="61569" name="Check Box 129" hidden="1">
              <a:extLst>
                <a:ext uri="{63B3BB69-23CF-44E3-9099-C40C66FF867C}">
                  <a14:compatExt spid="_x0000_s6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39</xdr:row>
          <xdr:rowOff>38100</xdr:rowOff>
        </xdr:from>
        <xdr:to>
          <xdr:col>2</xdr:col>
          <xdr:colOff>1266825</xdr:colOff>
          <xdr:row>39</xdr:row>
          <xdr:rowOff>238125</xdr:rowOff>
        </xdr:to>
        <xdr:sp macro="" textlink="">
          <xdr:nvSpPr>
            <xdr:cNvPr id="61570" name="Check Box 130" hidden="1">
              <a:extLst>
                <a:ext uri="{63B3BB69-23CF-44E3-9099-C40C66FF867C}">
                  <a14:compatExt spid="_x0000_s6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40</xdr:row>
          <xdr:rowOff>38100</xdr:rowOff>
        </xdr:from>
        <xdr:to>
          <xdr:col>2</xdr:col>
          <xdr:colOff>1266825</xdr:colOff>
          <xdr:row>40</xdr:row>
          <xdr:rowOff>238125</xdr:rowOff>
        </xdr:to>
        <xdr:sp macro="" textlink="">
          <xdr:nvSpPr>
            <xdr:cNvPr id="61571" name="Check Box 131" hidden="1">
              <a:extLst>
                <a:ext uri="{63B3BB69-23CF-44E3-9099-C40C66FF867C}">
                  <a14:compatExt spid="_x0000_s6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49</xdr:row>
          <xdr:rowOff>28575</xdr:rowOff>
        </xdr:from>
        <xdr:to>
          <xdr:col>1</xdr:col>
          <xdr:colOff>1200150</xdr:colOff>
          <xdr:row>49</xdr:row>
          <xdr:rowOff>228600</xdr:rowOff>
        </xdr:to>
        <xdr:sp macro="" textlink="">
          <xdr:nvSpPr>
            <xdr:cNvPr id="61572" name="Check Box 132" hidden="1">
              <a:extLst>
                <a:ext uri="{63B3BB69-23CF-44E3-9099-C40C66FF867C}">
                  <a14:compatExt spid="_x0000_s6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50</xdr:row>
          <xdr:rowOff>28575</xdr:rowOff>
        </xdr:from>
        <xdr:to>
          <xdr:col>1</xdr:col>
          <xdr:colOff>1200150</xdr:colOff>
          <xdr:row>50</xdr:row>
          <xdr:rowOff>228600</xdr:rowOff>
        </xdr:to>
        <xdr:sp macro="" textlink="">
          <xdr:nvSpPr>
            <xdr:cNvPr id="61573" name="Check Box 133" hidden="1">
              <a:extLst>
                <a:ext uri="{63B3BB69-23CF-44E3-9099-C40C66FF867C}">
                  <a14:compatExt spid="_x0000_s6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49</xdr:row>
          <xdr:rowOff>19050</xdr:rowOff>
        </xdr:from>
        <xdr:to>
          <xdr:col>2</xdr:col>
          <xdr:colOff>1276350</xdr:colOff>
          <xdr:row>49</xdr:row>
          <xdr:rowOff>228600</xdr:rowOff>
        </xdr:to>
        <xdr:sp macro="" textlink="">
          <xdr:nvSpPr>
            <xdr:cNvPr id="61574" name="Check Box 134" hidden="1">
              <a:extLst>
                <a:ext uri="{63B3BB69-23CF-44E3-9099-C40C66FF867C}">
                  <a14:compatExt spid="_x0000_s6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50</xdr:row>
          <xdr:rowOff>19050</xdr:rowOff>
        </xdr:from>
        <xdr:to>
          <xdr:col>2</xdr:col>
          <xdr:colOff>1276350</xdr:colOff>
          <xdr:row>50</xdr:row>
          <xdr:rowOff>228600</xdr:rowOff>
        </xdr:to>
        <xdr:sp macro="" textlink="">
          <xdr:nvSpPr>
            <xdr:cNvPr id="61576" name="Check Box 136" hidden="1">
              <a:extLst>
                <a:ext uri="{63B3BB69-23CF-44E3-9099-C40C66FF867C}">
                  <a14:compatExt spid="_x0000_s6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23</xdr:col>
      <xdr:colOff>381000</xdr:colOff>
      <xdr:row>6</xdr:row>
      <xdr:rowOff>28575</xdr:rowOff>
    </xdr:from>
    <xdr:to>
      <xdr:col>25</xdr:col>
      <xdr:colOff>12260</xdr:colOff>
      <xdr:row>12</xdr:row>
      <xdr:rowOff>28575</xdr:rowOff>
    </xdr:to>
    <xdr:grpSp>
      <xdr:nvGrpSpPr>
        <xdr:cNvPr id="34998" name="Group 29"/>
        <xdr:cNvGrpSpPr>
          <a:grpSpLocks/>
        </xdr:cNvGrpSpPr>
      </xdr:nvGrpSpPr>
      <xdr:grpSpPr bwMode="auto">
        <a:xfrm>
          <a:off x="17303750" y="2378075"/>
          <a:ext cx="1017677" cy="1206500"/>
          <a:chOff x="0" y="0"/>
          <a:chExt cx="95" cy="117"/>
        </a:xfrm>
      </xdr:grpSpPr>
      <xdr:sp macro="" textlink="">
        <xdr:nvSpPr>
          <xdr:cNvPr id="35006" name="AutoShape 94"/>
          <xdr:cNvSpPr>
            <a:spLocks/>
          </xdr:cNvSpPr>
        </xdr:nvSpPr>
        <xdr:spPr bwMode="auto">
          <a:xfrm>
            <a:off x="0" y="0"/>
            <a:ext cx="14" cy="36"/>
          </a:xfrm>
          <a:prstGeom prst="rightBrace">
            <a:avLst>
              <a:gd name="adj1" fmla="val 3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007" name="AutoShape 95"/>
          <xdr:cNvSpPr>
            <a:spLocks/>
          </xdr:cNvSpPr>
        </xdr:nvSpPr>
        <xdr:spPr bwMode="auto">
          <a:xfrm>
            <a:off x="0" y="43"/>
            <a:ext cx="15" cy="36"/>
          </a:xfrm>
          <a:prstGeom prst="rightBrace">
            <a:avLst>
              <a:gd name="adj1" fmla="val 3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008" name="AutoShape 96"/>
          <xdr:cNvSpPr>
            <a:spLocks/>
          </xdr:cNvSpPr>
        </xdr:nvSpPr>
        <xdr:spPr bwMode="auto">
          <a:xfrm>
            <a:off x="0" y="81"/>
            <a:ext cx="16" cy="36"/>
          </a:xfrm>
          <a:prstGeom prst="rightBrace">
            <a:avLst>
              <a:gd name="adj1" fmla="val 3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Text Box 97"/>
          <xdr:cNvSpPr txBox="1">
            <a:spLocks noChangeArrowheads="1"/>
          </xdr:cNvSpPr>
        </xdr:nvSpPr>
        <xdr:spPr bwMode="auto">
          <a:xfrm>
            <a:off x="28" y="3"/>
            <a:ext cx="67" cy="33"/>
          </a:xfrm>
          <a:prstGeom prst="rect">
            <a:avLst/>
          </a:prstGeom>
          <a:solidFill>
            <a:srgbClr val="339933"/>
          </a:solidFill>
          <a:ln w="9525">
            <a:solidFill>
              <a:srgbClr val="000000"/>
            </a:solidFill>
            <a:miter lim="800000"/>
            <a:headEnd/>
            <a:tailEnd/>
          </a:ln>
        </xdr:spPr>
        <xdr:txBody>
          <a:bodyPr wrap="square" lIns="91440" tIns="45720" rIns="91440" bIns="4572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lnSpc>
                <a:spcPts val="1200"/>
              </a:lnSpc>
              <a:defRPr sz="1000"/>
            </a:pPr>
            <a:endParaRPr lang="en-US" sz="1200" b="0" i="0" strike="noStrike">
              <a:solidFill>
                <a:srgbClr val="000000"/>
              </a:solidFill>
              <a:latin typeface="Tms Rmn"/>
            </a:endParaRPr>
          </a:p>
        </xdr:txBody>
      </xdr:sp>
      <xdr:sp macro="" textlink="">
        <xdr:nvSpPr>
          <xdr:cNvPr id="35" name="Text Box 98"/>
          <xdr:cNvSpPr txBox="1">
            <a:spLocks noChangeArrowheads="1"/>
          </xdr:cNvSpPr>
        </xdr:nvSpPr>
        <xdr:spPr bwMode="auto">
          <a:xfrm>
            <a:off x="29" y="47"/>
            <a:ext cx="65" cy="29"/>
          </a:xfrm>
          <a:prstGeom prst="rect">
            <a:avLst/>
          </a:prstGeom>
          <a:solidFill>
            <a:srgbClr val="FCF305"/>
          </a:solidFill>
          <a:ln w="9525">
            <a:solidFill>
              <a:srgbClr val="000000"/>
            </a:solidFill>
            <a:miter lim="800000"/>
            <a:headEnd/>
            <a:tailEnd/>
          </a:ln>
        </xdr:spPr>
        <xdr:txBody>
          <a:bodyPr wrap="square" lIns="91440" tIns="45720" rIns="91440" bIns="4572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300"/>
              </a:lnSpc>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lnSpc>
                <a:spcPts val="1200"/>
              </a:lnSpc>
              <a:defRPr sz="1000"/>
            </a:pPr>
            <a:endParaRPr lang="en-US" sz="1200" b="0" i="0" strike="noStrike">
              <a:solidFill>
                <a:srgbClr val="000000"/>
              </a:solidFill>
              <a:latin typeface="Tms Rmn"/>
            </a:endParaRPr>
          </a:p>
        </xdr:txBody>
      </xdr:sp>
      <xdr:sp macro="" textlink="">
        <xdr:nvSpPr>
          <xdr:cNvPr id="36" name="Text Box 99"/>
          <xdr:cNvSpPr txBox="1">
            <a:spLocks noChangeArrowheads="1"/>
          </xdr:cNvSpPr>
        </xdr:nvSpPr>
        <xdr:spPr bwMode="auto">
          <a:xfrm>
            <a:off x="29" y="84"/>
            <a:ext cx="65" cy="32"/>
          </a:xfrm>
          <a:prstGeom prst="rect">
            <a:avLst/>
          </a:prstGeom>
          <a:solidFill>
            <a:srgbClr val="FFC000"/>
          </a:solidFill>
          <a:ln w="9525">
            <a:solidFill>
              <a:srgbClr val="000000"/>
            </a:solidFill>
            <a:miter lim="800000"/>
            <a:headEnd/>
            <a:tailEnd/>
          </a:ln>
        </xdr:spPr>
        <xdr:txBody>
          <a:bodyPr wrap="square" lIns="91440" tIns="45720" rIns="91440" bIns="4572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en-US" sz="1200" b="1" i="0" strike="noStrike">
                <a:solidFill>
                  <a:srgbClr val="000000"/>
                </a:solidFill>
                <a:latin typeface="Times New Roman"/>
                <a:cs typeface="Times New Roman"/>
              </a:rPr>
              <a:t>COL 3</a:t>
            </a:r>
            <a:endParaRPr lang="en-US" sz="1200" b="0" i="0" strike="noStrike">
              <a:solidFill>
                <a:srgbClr val="000000"/>
              </a:solidFill>
              <a:latin typeface="Tms Rmn"/>
            </a:endParaRPr>
          </a:p>
          <a:p>
            <a:pPr algn="l" rtl="0">
              <a:lnSpc>
                <a:spcPts val="1200"/>
              </a:lnSpc>
              <a:defRPr sz="1000"/>
            </a:pPr>
            <a:endParaRPr lang="en-US" sz="1200" b="0" i="0" strike="noStrike">
              <a:solidFill>
                <a:srgbClr val="000000"/>
              </a:solidFill>
              <a:latin typeface="Tms Rmn"/>
            </a:endParaRPr>
          </a:p>
        </xdr:txBody>
      </xdr:sp>
    </xdr:grpSp>
    <xdr:clientData/>
  </xdr:twoCellAnchor>
  <xdr:twoCellAnchor>
    <xdr:from>
      <xdr:col>15</xdr:col>
      <xdr:colOff>419102</xdr:colOff>
      <xdr:row>6</xdr:row>
      <xdr:rowOff>38100</xdr:rowOff>
    </xdr:from>
    <xdr:to>
      <xdr:col>17</xdr:col>
      <xdr:colOff>9681</xdr:colOff>
      <xdr:row>12</xdr:row>
      <xdr:rowOff>9525</xdr:rowOff>
    </xdr:to>
    <xdr:grpSp>
      <xdr:nvGrpSpPr>
        <xdr:cNvPr id="54" name="Group 107"/>
        <xdr:cNvGrpSpPr>
          <a:grpSpLocks/>
        </xdr:cNvGrpSpPr>
      </xdr:nvGrpSpPr>
      <xdr:grpSpPr bwMode="auto">
        <a:xfrm>
          <a:off x="11161185" y="2387600"/>
          <a:ext cx="976996" cy="1177925"/>
          <a:chOff x="315" y="245"/>
          <a:chExt cx="55" cy="117"/>
        </a:xfrm>
      </xdr:grpSpPr>
      <xdr:sp macro="" textlink="">
        <xdr:nvSpPr>
          <xdr:cNvPr id="55" name="AutoShape 108"/>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56" name="AutoShape 109"/>
          <xdr:cNvSpPr>
            <a:spLocks/>
          </xdr:cNvSpPr>
        </xdr:nvSpPr>
        <xdr:spPr bwMode="auto">
          <a:xfrm>
            <a:off x="316" y="285"/>
            <a:ext cx="8" cy="36"/>
          </a:xfrm>
          <a:prstGeom prst="rightBrace">
            <a:avLst>
              <a:gd name="adj1" fmla="val 37500"/>
              <a:gd name="adj2" fmla="val 50000"/>
            </a:avLst>
          </a:prstGeom>
          <a:noFill/>
          <a:ln w="9525">
            <a:solidFill>
              <a:srgbClr val="000000"/>
            </a:solidFill>
            <a:round/>
            <a:headEnd/>
            <a:tailEnd/>
          </a:ln>
        </xdr:spPr>
      </xdr:sp>
      <xdr:sp macro="" textlink="">
        <xdr:nvSpPr>
          <xdr:cNvPr id="57" name="AutoShape 110"/>
          <xdr:cNvSpPr>
            <a:spLocks/>
          </xdr:cNvSpPr>
        </xdr:nvSpPr>
        <xdr:spPr bwMode="auto">
          <a:xfrm>
            <a:off x="317" y="325"/>
            <a:ext cx="8" cy="36"/>
          </a:xfrm>
          <a:prstGeom prst="rightBrace">
            <a:avLst>
              <a:gd name="adj1" fmla="val 37500"/>
              <a:gd name="adj2" fmla="val 50000"/>
            </a:avLst>
          </a:prstGeom>
          <a:noFill/>
          <a:ln w="9525">
            <a:solidFill>
              <a:srgbClr val="000000"/>
            </a:solidFill>
            <a:round/>
            <a:headEnd/>
            <a:tailEnd/>
          </a:ln>
        </xdr:spPr>
      </xdr:sp>
      <xdr:sp macro="" textlink="">
        <xdr:nvSpPr>
          <xdr:cNvPr id="58" name="Text Box 111"/>
          <xdr:cNvSpPr txBox="1">
            <a:spLocks noChangeArrowheads="1"/>
          </xdr:cNvSpPr>
        </xdr:nvSpPr>
        <xdr:spPr bwMode="auto">
          <a:xfrm>
            <a:off x="330" y="249"/>
            <a:ext cx="3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59" name="Text Box 112"/>
          <xdr:cNvSpPr txBox="1">
            <a:spLocks noChangeArrowheads="1"/>
          </xdr:cNvSpPr>
        </xdr:nvSpPr>
        <xdr:spPr bwMode="auto">
          <a:xfrm>
            <a:off x="331" y="289"/>
            <a:ext cx="38" cy="31"/>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60" name="Text Box 113"/>
          <xdr:cNvSpPr txBox="1">
            <a:spLocks noChangeArrowheads="1"/>
          </xdr:cNvSpPr>
        </xdr:nvSpPr>
        <xdr:spPr bwMode="auto">
          <a:xfrm>
            <a:off x="331" y="328"/>
            <a:ext cx="39" cy="34"/>
          </a:xfrm>
          <a:prstGeom prst="rect">
            <a:avLst/>
          </a:prstGeom>
          <a:solidFill>
            <a:srgbClr val="FFC000"/>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strike="noStrike">
                <a:solidFill>
                  <a:srgbClr val="000000"/>
                </a:solidFill>
                <a:latin typeface="Times New Roman"/>
                <a:cs typeface="Times New Roman"/>
              </a:rPr>
              <a:t>COL 3</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grpSp>
    <xdr:clientData/>
  </xdr:twoCellAnchor>
  <xdr:twoCellAnchor>
    <xdr:from>
      <xdr:col>8</xdr:col>
      <xdr:colOff>447676</xdr:colOff>
      <xdr:row>6</xdr:row>
      <xdr:rowOff>56653</xdr:rowOff>
    </xdr:from>
    <xdr:to>
      <xdr:col>9</xdr:col>
      <xdr:colOff>852203</xdr:colOff>
      <xdr:row>12</xdr:row>
      <xdr:rowOff>19050</xdr:rowOff>
    </xdr:to>
    <xdr:grpSp>
      <xdr:nvGrpSpPr>
        <xdr:cNvPr id="68" name="Group 100"/>
        <xdr:cNvGrpSpPr>
          <a:grpSpLocks/>
        </xdr:cNvGrpSpPr>
      </xdr:nvGrpSpPr>
      <xdr:grpSpPr bwMode="auto">
        <a:xfrm>
          <a:off x="6109759" y="2406153"/>
          <a:ext cx="1018361" cy="1168897"/>
          <a:chOff x="316" y="244"/>
          <a:chExt cx="91" cy="116"/>
        </a:xfrm>
      </xdr:grpSpPr>
      <xdr:sp macro="" textlink="">
        <xdr:nvSpPr>
          <xdr:cNvPr id="69" name="AutoShape 101"/>
          <xdr:cNvSpPr>
            <a:spLocks/>
          </xdr:cNvSpPr>
        </xdr:nvSpPr>
        <xdr:spPr bwMode="auto">
          <a:xfrm>
            <a:off x="317" y="244"/>
            <a:ext cx="8" cy="36"/>
          </a:xfrm>
          <a:prstGeom prst="rightBrace">
            <a:avLst>
              <a:gd name="adj1" fmla="val 37500"/>
              <a:gd name="adj2" fmla="val 50000"/>
            </a:avLst>
          </a:prstGeom>
          <a:noFill/>
          <a:ln w="9525">
            <a:solidFill>
              <a:srgbClr val="000000"/>
            </a:solidFill>
            <a:round/>
            <a:headEnd/>
            <a:tailEnd/>
          </a:ln>
        </xdr:spPr>
      </xdr:sp>
      <xdr:sp macro="" textlink="">
        <xdr:nvSpPr>
          <xdr:cNvPr id="70" name="AutoShape 102"/>
          <xdr:cNvSpPr>
            <a:spLocks/>
          </xdr:cNvSpPr>
        </xdr:nvSpPr>
        <xdr:spPr bwMode="auto">
          <a:xfrm>
            <a:off x="316" y="284"/>
            <a:ext cx="11" cy="36"/>
          </a:xfrm>
          <a:prstGeom prst="rightBrace">
            <a:avLst>
              <a:gd name="adj1" fmla="val 37500"/>
              <a:gd name="adj2" fmla="val 50000"/>
            </a:avLst>
          </a:prstGeom>
          <a:noFill/>
          <a:ln w="9525">
            <a:solidFill>
              <a:srgbClr val="000000"/>
            </a:solidFill>
            <a:round/>
            <a:headEnd/>
            <a:tailEnd/>
          </a:ln>
        </xdr:spPr>
      </xdr:sp>
      <xdr:sp macro="" textlink="">
        <xdr:nvSpPr>
          <xdr:cNvPr id="71" name="AutoShape 103"/>
          <xdr:cNvSpPr>
            <a:spLocks/>
          </xdr:cNvSpPr>
        </xdr:nvSpPr>
        <xdr:spPr bwMode="auto">
          <a:xfrm>
            <a:off x="318" y="324"/>
            <a:ext cx="11" cy="36"/>
          </a:xfrm>
          <a:prstGeom prst="rightBrace">
            <a:avLst>
              <a:gd name="adj1" fmla="val 37500"/>
              <a:gd name="adj2" fmla="val 50000"/>
            </a:avLst>
          </a:prstGeom>
          <a:noFill/>
          <a:ln w="9525">
            <a:solidFill>
              <a:srgbClr val="000000"/>
            </a:solidFill>
            <a:round/>
            <a:headEnd/>
            <a:tailEnd/>
          </a:ln>
        </xdr:spPr>
      </xdr:sp>
      <xdr:sp macro="" textlink="">
        <xdr:nvSpPr>
          <xdr:cNvPr id="72" name="Text Box 104"/>
          <xdr:cNvSpPr txBox="1">
            <a:spLocks noChangeArrowheads="1"/>
          </xdr:cNvSpPr>
        </xdr:nvSpPr>
        <xdr:spPr bwMode="auto">
          <a:xfrm>
            <a:off x="336" y="249"/>
            <a:ext cx="7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73" name="Text Box 105"/>
          <xdr:cNvSpPr txBox="1">
            <a:spLocks noChangeArrowheads="1"/>
          </xdr:cNvSpPr>
        </xdr:nvSpPr>
        <xdr:spPr bwMode="auto">
          <a:xfrm>
            <a:off x="338" y="287"/>
            <a:ext cx="69" cy="32"/>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74" name="Text Box 106"/>
          <xdr:cNvSpPr txBox="1">
            <a:spLocks noChangeArrowheads="1"/>
          </xdr:cNvSpPr>
        </xdr:nvSpPr>
        <xdr:spPr bwMode="auto">
          <a:xfrm>
            <a:off x="339" y="326"/>
            <a:ext cx="68" cy="34"/>
          </a:xfrm>
          <a:prstGeom prst="rect">
            <a:avLst/>
          </a:prstGeom>
          <a:solidFill>
            <a:srgbClr val="FFC000"/>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strike="noStrike">
                <a:solidFill>
                  <a:srgbClr val="000000"/>
                </a:solidFill>
                <a:latin typeface="Times New Roman"/>
                <a:cs typeface="Times New Roman"/>
              </a:rPr>
              <a:t>COL 3</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grpSp>
    <xdr:clientData/>
  </xdr:twoCellAnchor>
  <xdr:twoCellAnchor>
    <xdr:from>
      <xdr:col>30</xdr:col>
      <xdr:colOff>381001</xdr:colOff>
      <xdr:row>6</xdr:row>
      <xdr:rowOff>28575</xdr:rowOff>
    </xdr:from>
    <xdr:to>
      <xdr:col>31</xdr:col>
      <xdr:colOff>762944</xdr:colOff>
      <xdr:row>12</xdr:row>
      <xdr:rowOff>28575</xdr:rowOff>
    </xdr:to>
    <xdr:grpSp>
      <xdr:nvGrpSpPr>
        <xdr:cNvPr id="42" name="Group 29"/>
        <xdr:cNvGrpSpPr>
          <a:grpSpLocks/>
        </xdr:cNvGrpSpPr>
      </xdr:nvGrpSpPr>
      <xdr:grpSpPr bwMode="auto">
        <a:xfrm>
          <a:off x="22690668" y="2378075"/>
          <a:ext cx="1006359" cy="1206500"/>
          <a:chOff x="0" y="0"/>
          <a:chExt cx="94" cy="117"/>
        </a:xfrm>
      </xdr:grpSpPr>
      <xdr:sp macro="" textlink="">
        <xdr:nvSpPr>
          <xdr:cNvPr id="43" name="AutoShape 94"/>
          <xdr:cNvSpPr>
            <a:spLocks/>
          </xdr:cNvSpPr>
        </xdr:nvSpPr>
        <xdr:spPr bwMode="auto">
          <a:xfrm>
            <a:off x="0" y="0"/>
            <a:ext cx="14" cy="36"/>
          </a:xfrm>
          <a:prstGeom prst="rightBrace">
            <a:avLst>
              <a:gd name="adj1" fmla="val 3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utoShape 95"/>
          <xdr:cNvSpPr>
            <a:spLocks/>
          </xdr:cNvSpPr>
        </xdr:nvSpPr>
        <xdr:spPr bwMode="auto">
          <a:xfrm>
            <a:off x="0" y="43"/>
            <a:ext cx="15" cy="36"/>
          </a:xfrm>
          <a:prstGeom prst="rightBrace">
            <a:avLst>
              <a:gd name="adj1" fmla="val 3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AutoShape 96"/>
          <xdr:cNvSpPr>
            <a:spLocks/>
          </xdr:cNvSpPr>
        </xdr:nvSpPr>
        <xdr:spPr bwMode="auto">
          <a:xfrm>
            <a:off x="0" y="81"/>
            <a:ext cx="16" cy="36"/>
          </a:xfrm>
          <a:prstGeom prst="rightBrace">
            <a:avLst>
              <a:gd name="adj1" fmla="val 3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 name="Text Box 97"/>
          <xdr:cNvSpPr txBox="1">
            <a:spLocks noChangeArrowheads="1"/>
          </xdr:cNvSpPr>
        </xdr:nvSpPr>
        <xdr:spPr bwMode="auto">
          <a:xfrm>
            <a:off x="28" y="3"/>
            <a:ext cx="66" cy="33"/>
          </a:xfrm>
          <a:prstGeom prst="rect">
            <a:avLst/>
          </a:prstGeom>
          <a:solidFill>
            <a:srgbClr val="339933"/>
          </a:solidFill>
          <a:ln w="9525">
            <a:solidFill>
              <a:srgbClr val="000000"/>
            </a:solidFill>
            <a:miter lim="800000"/>
            <a:headEnd/>
            <a:tailEnd/>
          </a:ln>
        </xdr:spPr>
        <xdr:txBody>
          <a:bodyPr wrap="square" lIns="91440" tIns="45720" rIns="91440" bIns="4572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lnSpc>
                <a:spcPts val="1200"/>
              </a:lnSpc>
              <a:defRPr sz="1000"/>
            </a:pPr>
            <a:endParaRPr lang="en-US" sz="1200" b="0" i="0" strike="noStrike">
              <a:solidFill>
                <a:srgbClr val="000000"/>
              </a:solidFill>
              <a:latin typeface="Tms Rmn"/>
            </a:endParaRPr>
          </a:p>
        </xdr:txBody>
      </xdr:sp>
      <xdr:sp macro="" textlink="">
        <xdr:nvSpPr>
          <xdr:cNvPr id="47" name="Text Box 98"/>
          <xdr:cNvSpPr txBox="1">
            <a:spLocks noChangeArrowheads="1"/>
          </xdr:cNvSpPr>
        </xdr:nvSpPr>
        <xdr:spPr bwMode="auto">
          <a:xfrm>
            <a:off x="29" y="47"/>
            <a:ext cx="65" cy="29"/>
          </a:xfrm>
          <a:prstGeom prst="rect">
            <a:avLst/>
          </a:prstGeom>
          <a:solidFill>
            <a:srgbClr val="FCF305"/>
          </a:solidFill>
          <a:ln w="9525">
            <a:solidFill>
              <a:srgbClr val="000000"/>
            </a:solidFill>
            <a:miter lim="800000"/>
            <a:headEnd/>
            <a:tailEnd/>
          </a:ln>
        </xdr:spPr>
        <xdr:txBody>
          <a:bodyPr wrap="square" lIns="91440" tIns="45720" rIns="91440" bIns="4572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300"/>
              </a:lnSpc>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lnSpc>
                <a:spcPts val="1200"/>
              </a:lnSpc>
              <a:defRPr sz="1000"/>
            </a:pPr>
            <a:endParaRPr lang="en-US" sz="1200" b="0" i="0" strike="noStrike">
              <a:solidFill>
                <a:srgbClr val="000000"/>
              </a:solidFill>
              <a:latin typeface="Tms Rmn"/>
            </a:endParaRPr>
          </a:p>
        </xdr:txBody>
      </xdr:sp>
      <xdr:sp macro="" textlink="">
        <xdr:nvSpPr>
          <xdr:cNvPr id="48" name="Text Box 99"/>
          <xdr:cNvSpPr txBox="1">
            <a:spLocks noChangeArrowheads="1"/>
          </xdr:cNvSpPr>
        </xdr:nvSpPr>
        <xdr:spPr bwMode="auto">
          <a:xfrm>
            <a:off x="29" y="84"/>
            <a:ext cx="64" cy="32"/>
          </a:xfrm>
          <a:prstGeom prst="rect">
            <a:avLst/>
          </a:prstGeom>
          <a:solidFill>
            <a:srgbClr val="FFC000"/>
          </a:solidFill>
          <a:ln w="9525">
            <a:solidFill>
              <a:srgbClr val="000000"/>
            </a:solidFill>
            <a:miter lim="800000"/>
            <a:headEnd/>
            <a:tailEnd/>
          </a:ln>
        </xdr:spPr>
        <xdr:txBody>
          <a:bodyPr wrap="square" lIns="91440" tIns="45720" rIns="91440" bIns="4572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en-US" sz="1200" b="1" i="0" strike="noStrike">
                <a:solidFill>
                  <a:srgbClr val="000000"/>
                </a:solidFill>
                <a:latin typeface="Times New Roman"/>
                <a:cs typeface="Times New Roman"/>
              </a:rPr>
              <a:t>COL 3</a:t>
            </a:r>
          </a:p>
          <a:p>
            <a:pPr algn="l" rtl="0">
              <a:lnSpc>
                <a:spcPts val="1200"/>
              </a:lnSpc>
              <a:defRPr sz="1000"/>
            </a:pPr>
            <a:endParaRPr lang="en-US" sz="1200" b="0" i="0" strike="noStrike">
              <a:solidFill>
                <a:srgbClr val="000000"/>
              </a:solidFill>
              <a:latin typeface="Tms Rmn"/>
            </a:endParaRPr>
          </a:p>
          <a:p>
            <a:pPr algn="l" rtl="0">
              <a:lnSpc>
                <a:spcPts val="1200"/>
              </a:lnSpc>
              <a:defRPr sz="1000"/>
            </a:pPr>
            <a:endParaRPr lang="en-US" sz="1200" b="0" i="0" strike="noStrike">
              <a:solidFill>
                <a:srgbClr val="000000"/>
              </a:solidFill>
              <a:latin typeface="Tms Rmn"/>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7</xdr:row>
          <xdr:rowOff>0</xdr:rowOff>
        </xdr:from>
        <xdr:to>
          <xdr:col>2</xdr:col>
          <xdr:colOff>609600</xdr:colOff>
          <xdr:row>7</xdr:row>
          <xdr:rowOff>209550</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62466" name="Check Box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xdr:row>
          <xdr:rowOff>0</xdr:rowOff>
        </xdr:from>
        <xdr:to>
          <xdr:col>2</xdr:col>
          <xdr:colOff>609600</xdr:colOff>
          <xdr:row>9</xdr:row>
          <xdr:rowOff>209550</xdr:rowOff>
        </xdr:to>
        <xdr:sp macro="" textlink="">
          <xdr:nvSpPr>
            <xdr:cNvPr id="62467" name="Check Box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62469" name="Check Box 5" hidden="1">
              <a:extLst>
                <a:ext uri="{63B3BB69-23CF-44E3-9099-C40C66FF867C}">
                  <a14:compatExt spid="_x0000_s6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12</xdr:row>
          <xdr:rowOff>19050</xdr:rowOff>
        </xdr:from>
        <xdr:to>
          <xdr:col>2</xdr:col>
          <xdr:colOff>628650</xdr:colOff>
          <xdr:row>12</xdr:row>
          <xdr:rowOff>238125</xdr:rowOff>
        </xdr:to>
        <xdr:sp macro="" textlink="">
          <xdr:nvSpPr>
            <xdr:cNvPr id="62470" name="Check Box 6" hidden="1">
              <a:extLst>
                <a:ext uri="{63B3BB69-23CF-44E3-9099-C40C66FF867C}">
                  <a14:compatExt spid="_x0000_s6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13</xdr:row>
          <xdr:rowOff>9525</xdr:rowOff>
        </xdr:from>
        <xdr:to>
          <xdr:col>2</xdr:col>
          <xdr:colOff>628650</xdr:colOff>
          <xdr:row>13</xdr:row>
          <xdr:rowOff>219075</xdr:rowOff>
        </xdr:to>
        <xdr:sp macro="" textlink="">
          <xdr:nvSpPr>
            <xdr:cNvPr id="62471" name="Check Box 7" hidden="1">
              <a:extLst>
                <a:ext uri="{63B3BB69-23CF-44E3-9099-C40C66FF867C}">
                  <a14:compatExt spid="_x0000_s6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62472" name="Check Box 8" hidden="1">
              <a:extLst>
                <a:ext uri="{63B3BB69-23CF-44E3-9099-C40C66FF867C}">
                  <a14:compatExt spid="_x0000_s6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62473" name="Check Box 9" hidden="1">
              <a:extLst>
                <a:ext uri="{63B3BB69-23CF-44E3-9099-C40C66FF867C}">
                  <a14:compatExt spid="_x0000_s6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62474" name="Check Box 10" hidden="1">
              <a:extLst>
                <a:ext uri="{63B3BB69-23CF-44E3-9099-C40C66FF867C}">
                  <a14:compatExt spid="_x0000_s6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62475" name="Check Box 11" hidden="1">
              <a:extLst>
                <a:ext uri="{63B3BB69-23CF-44E3-9099-C40C66FF867C}">
                  <a14:compatExt spid="_x0000_s6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62476" name="Check Box 12" hidden="1">
              <a:extLst>
                <a:ext uri="{63B3BB69-23CF-44E3-9099-C40C66FF867C}">
                  <a14:compatExt spid="_x0000_s6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xdr:row>
          <xdr:rowOff>0</xdr:rowOff>
        </xdr:from>
        <xdr:to>
          <xdr:col>2</xdr:col>
          <xdr:colOff>609600</xdr:colOff>
          <xdr:row>21</xdr:row>
          <xdr:rowOff>209550</xdr:rowOff>
        </xdr:to>
        <xdr:sp macro="" textlink="">
          <xdr:nvSpPr>
            <xdr:cNvPr id="62477" name="Check Box 13" hidden="1">
              <a:extLst>
                <a:ext uri="{63B3BB69-23CF-44E3-9099-C40C66FF867C}">
                  <a14:compatExt spid="_x0000_s6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14</xdr:row>
          <xdr:rowOff>19050</xdr:rowOff>
        </xdr:from>
        <xdr:to>
          <xdr:col>2</xdr:col>
          <xdr:colOff>1000125</xdr:colOff>
          <xdr:row>14</xdr:row>
          <xdr:rowOff>209550</xdr:rowOff>
        </xdr:to>
        <xdr:sp macro="" textlink="">
          <xdr:nvSpPr>
            <xdr:cNvPr id="62480" name="Check Box 16" hidden="1">
              <a:extLst>
                <a:ext uri="{63B3BB69-23CF-44E3-9099-C40C66FF867C}">
                  <a14:compatExt spid="_x0000_s6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18</xdr:row>
          <xdr:rowOff>19050</xdr:rowOff>
        </xdr:from>
        <xdr:to>
          <xdr:col>2</xdr:col>
          <xdr:colOff>914400</xdr:colOff>
          <xdr:row>18</xdr:row>
          <xdr:rowOff>209550</xdr:rowOff>
        </xdr:to>
        <xdr:sp macro="" textlink="">
          <xdr:nvSpPr>
            <xdr:cNvPr id="62481" name="Check Box 17" hidden="1">
              <a:extLst>
                <a:ext uri="{63B3BB69-23CF-44E3-9099-C40C66FF867C}">
                  <a14:compatExt spid="_x0000_s6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xdr:row>
          <xdr:rowOff>19050</xdr:rowOff>
        </xdr:from>
        <xdr:to>
          <xdr:col>2</xdr:col>
          <xdr:colOff>847725</xdr:colOff>
          <xdr:row>10</xdr:row>
          <xdr:rowOff>171450</xdr:rowOff>
        </xdr:to>
        <xdr:sp macro="" textlink="">
          <xdr:nvSpPr>
            <xdr:cNvPr id="62482" name="Check Box 18" hidden="1">
              <a:extLst>
                <a:ext uri="{63B3BB69-23CF-44E3-9099-C40C66FF867C}">
                  <a14:compatExt spid="_x0000_s6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63492" name="Check Box 4" hidden="1">
              <a:extLst>
                <a:ext uri="{63B3BB69-23CF-44E3-9099-C40C66FF867C}">
                  <a14:compatExt spid="_x0000_s6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xdr:row>
          <xdr:rowOff>0</xdr:rowOff>
        </xdr:from>
        <xdr:to>
          <xdr:col>2</xdr:col>
          <xdr:colOff>609600</xdr:colOff>
          <xdr:row>9</xdr:row>
          <xdr:rowOff>209550</xdr:rowOff>
        </xdr:to>
        <xdr:sp macro="" textlink="">
          <xdr:nvSpPr>
            <xdr:cNvPr id="63493" name="Check Box 5" hidden="1">
              <a:extLst>
                <a:ext uri="{63B3BB69-23CF-44E3-9099-C40C66FF867C}">
                  <a14:compatExt spid="_x0000_s6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63494" name="Check Box 6" hidden="1">
              <a:extLst>
                <a:ext uri="{63B3BB69-23CF-44E3-9099-C40C66FF867C}">
                  <a14:compatExt spid="_x0000_s6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63496" name="Check Box 8" hidden="1">
              <a:extLst>
                <a:ext uri="{63B3BB69-23CF-44E3-9099-C40C66FF867C}">
                  <a14:compatExt spid="_x0000_s6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xdr:row>
          <xdr:rowOff>0</xdr:rowOff>
        </xdr:from>
        <xdr:to>
          <xdr:col>2</xdr:col>
          <xdr:colOff>609600</xdr:colOff>
          <xdr:row>12</xdr:row>
          <xdr:rowOff>209550</xdr:rowOff>
        </xdr:to>
        <xdr:sp macro="" textlink="">
          <xdr:nvSpPr>
            <xdr:cNvPr id="63499" name="Check Box 11" hidden="1">
              <a:extLst>
                <a:ext uri="{63B3BB69-23CF-44E3-9099-C40C66FF867C}">
                  <a14:compatExt spid="_x0000_s6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63501" name="Check Box 13" hidden="1">
              <a:extLst>
                <a:ext uri="{63B3BB69-23CF-44E3-9099-C40C66FF867C}">
                  <a14:compatExt spid="_x0000_s6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15</xdr:row>
          <xdr:rowOff>133350</xdr:rowOff>
        </xdr:from>
        <xdr:to>
          <xdr:col>2</xdr:col>
          <xdr:colOff>619125</xdr:colOff>
          <xdr:row>15</xdr:row>
          <xdr:rowOff>352425</xdr:rowOff>
        </xdr:to>
        <xdr:sp macro="" textlink="">
          <xdr:nvSpPr>
            <xdr:cNvPr id="63502" name="Check Box 14" hidden="1">
              <a:extLst>
                <a:ext uri="{63B3BB69-23CF-44E3-9099-C40C66FF867C}">
                  <a14:compatExt spid="_x0000_s6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16</xdr:row>
          <xdr:rowOff>104775</xdr:rowOff>
        </xdr:from>
        <xdr:to>
          <xdr:col>2</xdr:col>
          <xdr:colOff>600075</xdr:colOff>
          <xdr:row>16</xdr:row>
          <xdr:rowOff>314325</xdr:rowOff>
        </xdr:to>
        <xdr:sp macro="" textlink="">
          <xdr:nvSpPr>
            <xdr:cNvPr id="63504" name="Check Box 16" hidden="1">
              <a:extLst>
                <a:ext uri="{63B3BB69-23CF-44E3-9099-C40C66FF867C}">
                  <a14:compatExt spid="_x0000_s6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xdr:row>
          <xdr:rowOff>219075</xdr:rowOff>
        </xdr:from>
        <xdr:to>
          <xdr:col>2</xdr:col>
          <xdr:colOff>638175</xdr:colOff>
          <xdr:row>17</xdr:row>
          <xdr:rowOff>428625</xdr:rowOff>
        </xdr:to>
        <xdr:sp macro="" textlink="">
          <xdr:nvSpPr>
            <xdr:cNvPr id="63505" name="Check Box 17" hidden="1">
              <a:extLst>
                <a:ext uri="{63B3BB69-23CF-44E3-9099-C40C66FF867C}">
                  <a14:compatExt spid="_x0000_s6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xdr:row>
          <xdr:rowOff>0</xdr:rowOff>
        </xdr:from>
        <xdr:to>
          <xdr:col>2</xdr:col>
          <xdr:colOff>609600</xdr:colOff>
          <xdr:row>18</xdr:row>
          <xdr:rowOff>209550</xdr:rowOff>
        </xdr:to>
        <xdr:sp macro="" textlink="">
          <xdr:nvSpPr>
            <xdr:cNvPr id="63508" name="Check Box 20" hidden="1">
              <a:extLst>
                <a:ext uri="{63B3BB69-23CF-44E3-9099-C40C66FF867C}">
                  <a14:compatExt spid="_x0000_s6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63509" name="Check Box 21" hidden="1">
              <a:extLst>
                <a:ext uri="{63B3BB69-23CF-44E3-9099-C40C66FF867C}">
                  <a14:compatExt spid="_x0000_s6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133350</xdr:rowOff>
        </xdr:from>
        <xdr:to>
          <xdr:col>2</xdr:col>
          <xdr:colOff>609600</xdr:colOff>
          <xdr:row>20</xdr:row>
          <xdr:rowOff>352425</xdr:rowOff>
        </xdr:to>
        <xdr:sp macro="" textlink="">
          <xdr:nvSpPr>
            <xdr:cNvPr id="63510" name="Check Box 22" hidden="1">
              <a:extLst>
                <a:ext uri="{63B3BB69-23CF-44E3-9099-C40C66FF867C}">
                  <a14:compatExt spid="_x0000_s6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23</xdr:row>
          <xdr:rowOff>0</xdr:rowOff>
        </xdr:from>
        <xdr:to>
          <xdr:col>2</xdr:col>
          <xdr:colOff>609600</xdr:colOff>
          <xdr:row>23</xdr:row>
          <xdr:rowOff>209550</xdr:rowOff>
        </xdr:to>
        <xdr:sp macro="" textlink="">
          <xdr:nvSpPr>
            <xdr:cNvPr id="63512" name="Check Box 24" hidden="1">
              <a:extLst>
                <a:ext uri="{63B3BB69-23CF-44E3-9099-C40C66FF867C}">
                  <a14:compatExt spid="_x0000_s6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0</xdr:rowOff>
        </xdr:from>
        <xdr:to>
          <xdr:col>2</xdr:col>
          <xdr:colOff>609600</xdr:colOff>
          <xdr:row>24</xdr:row>
          <xdr:rowOff>209550</xdr:rowOff>
        </xdr:to>
        <xdr:sp macro="" textlink="">
          <xdr:nvSpPr>
            <xdr:cNvPr id="63514" name="Check Box 26" hidden="1">
              <a:extLst>
                <a:ext uri="{63B3BB69-23CF-44E3-9099-C40C66FF867C}">
                  <a14:compatExt spid="_x0000_s6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25</xdr:row>
          <xdr:rowOff>0</xdr:rowOff>
        </xdr:from>
        <xdr:to>
          <xdr:col>2</xdr:col>
          <xdr:colOff>609600</xdr:colOff>
          <xdr:row>25</xdr:row>
          <xdr:rowOff>209550</xdr:rowOff>
        </xdr:to>
        <xdr:sp macro="" textlink="">
          <xdr:nvSpPr>
            <xdr:cNvPr id="63515" name="Check Box 27" hidden="1">
              <a:extLst>
                <a:ext uri="{63B3BB69-23CF-44E3-9099-C40C66FF867C}">
                  <a14:compatExt spid="_x0000_s6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26</xdr:row>
          <xdr:rowOff>28575</xdr:rowOff>
        </xdr:from>
        <xdr:to>
          <xdr:col>2</xdr:col>
          <xdr:colOff>628650</xdr:colOff>
          <xdr:row>26</xdr:row>
          <xdr:rowOff>247650</xdr:rowOff>
        </xdr:to>
        <xdr:sp macro="" textlink="">
          <xdr:nvSpPr>
            <xdr:cNvPr id="63517" name="Check Box 29" hidden="1">
              <a:extLst>
                <a:ext uri="{63B3BB69-23CF-44E3-9099-C40C66FF867C}">
                  <a14:compatExt spid="_x0000_s6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28</xdr:row>
          <xdr:rowOff>228600</xdr:rowOff>
        </xdr:from>
        <xdr:to>
          <xdr:col>2</xdr:col>
          <xdr:colOff>628650</xdr:colOff>
          <xdr:row>28</xdr:row>
          <xdr:rowOff>438150</xdr:rowOff>
        </xdr:to>
        <xdr:sp macro="" textlink="">
          <xdr:nvSpPr>
            <xdr:cNvPr id="63518" name="Check Box 30" hidden="1">
              <a:extLst>
                <a:ext uri="{63B3BB69-23CF-44E3-9099-C40C66FF867C}">
                  <a14:compatExt spid="_x0000_s6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31</xdr:row>
          <xdr:rowOff>0</xdr:rowOff>
        </xdr:from>
        <xdr:to>
          <xdr:col>2</xdr:col>
          <xdr:colOff>609600</xdr:colOff>
          <xdr:row>31</xdr:row>
          <xdr:rowOff>209550</xdr:rowOff>
        </xdr:to>
        <xdr:sp macro="" textlink="">
          <xdr:nvSpPr>
            <xdr:cNvPr id="63534" name="Check Box 46" hidden="1">
              <a:extLst>
                <a:ext uri="{63B3BB69-23CF-44E3-9099-C40C66FF867C}">
                  <a14:compatExt spid="_x0000_s6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31</xdr:row>
          <xdr:rowOff>0</xdr:rowOff>
        </xdr:from>
        <xdr:to>
          <xdr:col>2</xdr:col>
          <xdr:colOff>609600</xdr:colOff>
          <xdr:row>31</xdr:row>
          <xdr:rowOff>209550</xdr:rowOff>
        </xdr:to>
        <xdr:sp macro="" textlink="">
          <xdr:nvSpPr>
            <xdr:cNvPr id="63535" name="Check Box 47" hidden="1">
              <a:extLst>
                <a:ext uri="{63B3BB69-23CF-44E3-9099-C40C66FF867C}">
                  <a14:compatExt spid="_x0000_s6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31</xdr:row>
          <xdr:rowOff>0</xdr:rowOff>
        </xdr:from>
        <xdr:to>
          <xdr:col>2</xdr:col>
          <xdr:colOff>609600</xdr:colOff>
          <xdr:row>31</xdr:row>
          <xdr:rowOff>209550</xdr:rowOff>
        </xdr:to>
        <xdr:sp macro="" textlink="">
          <xdr:nvSpPr>
            <xdr:cNvPr id="63536" name="Check Box 48" hidden="1">
              <a:extLst>
                <a:ext uri="{63B3BB69-23CF-44E3-9099-C40C66FF867C}">
                  <a14:compatExt spid="_x0000_s6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31</xdr:row>
          <xdr:rowOff>0</xdr:rowOff>
        </xdr:from>
        <xdr:to>
          <xdr:col>2</xdr:col>
          <xdr:colOff>609600</xdr:colOff>
          <xdr:row>31</xdr:row>
          <xdr:rowOff>209550</xdr:rowOff>
        </xdr:to>
        <xdr:sp macro="" textlink="">
          <xdr:nvSpPr>
            <xdr:cNvPr id="63537" name="Check Box 49" hidden="1">
              <a:extLst>
                <a:ext uri="{63B3BB69-23CF-44E3-9099-C40C66FF867C}">
                  <a14:compatExt spid="_x0000_s6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31</xdr:row>
          <xdr:rowOff>0</xdr:rowOff>
        </xdr:from>
        <xdr:to>
          <xdr:col>2</xdr:col>
          <xdr:colOff>609600</xdr:colOff>
          <xdr:row>31</xdr:row>
          <xdr:rowOff>209550</xdr:rowOff>
        </xdr:to>
        <xdr:sp macro="" textlink="">
          <xdr:nvSpPr>
            <xdr:cNvPr id="63538" name="Check Box 50" hidden="1">
              <a:extLst>
                <a:ext uri="{63B3BB69-23CF-44E3-9099-C40C66FF867C}">
                  <a14:compatExt spid="_x0000_s6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32</xdr:row>
          <xdr:rowOff>0</xdr:rowOff>
        </xdr:from>
        <xdr:to>
          <xdr:col>2</xdr:col>
          <xdr:colOff>609600</xdr:colOff>
          <xdr:row>32</xdr:row>
          <xdr:rowOff>209550</xdr:rowOff>
        </xdr:to>
        <xdr:sp macro="" textlink="">
          <xdr:nvSpPr>
            <xdr:cNvPr id="63539" name="Check Box 51" hidden="1">
              <a:extLst>
                <a:ext uri="{63B3BB69-23CF-44E3-9099-C40C66FF867C}">
                  <a14:compatExt spid="_x0000_s6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32</xdr:row>
          <xdr:rowOff>0</xdr:rowOff>
        </xdr:from>
        <xdr:to>
          <xdr:col>2</xdr:col>
          <xdr:colOff>609600</xdr:colOff>
          <xdr:row>32</xdr:row>
          <xdr:rowOff>209550</xdr:rowOff>
        </xdr:to>
        <xdr:sp macro="" textlink="">
          <xdr:nvSpPr>
            <xdr:cNvPr id="63540" name="Check Box 52" hidden="1">
              <a:extLst>
                <a:ext uri="{63B3BB69-23CF-44E3-9099-C40C66FF867C}">
                  <a14:compatExt spid="_x0000_s6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32</xdr:row>
          <xdr:rowOff>0</xdr:rowOff>
        </xdr:from>
        <xdr:to>
          <xdr:col>2</xdr:col>
          <xdr:colOff>609600</xdr:colOff>
          <xdr:row>32</xdr:row>
          <xdr:rowOff>209550</xdr:rowOff>
        </xdr:to>
        <xdr:sp macro="" textlink="">
          <xdr:nvSpPr>
            <xdr:cNvPr id="63541" name="Check Box 53" hidden="1">
              <a:extLst>
                <a:ext uri="{63B3BB69-23CF-44E3-9099-C40C66FF867C}">
                  <a14:compatExt spid="_x0000_s6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32</xdr:row>
          <xdr:rowOff>0</xdr:rowOff>
        </xdr:from>
        <xdr:to>
          <xdr:col>2</xdr:col>
          <xdr:colOff>609600</xdr:colOff>
          <xdr:row>32</xdr:row>
          <xdr:rowOff>209550</xdr:rowOff>
        </xdr:to>
        <xdr:sp macro="" textlink="">
          <xdr:nvSpPr>
            <xdr:cNvPr id="63542" name="Check Box 54" hidden="1">
              <a:extLst>
                <a:ext uri="{63B3BB69-23CF-44E3-9099-C40C66FF867C}">
                  <a14:compatExt spid="_x0000_s6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32</xdr:row>
          <xdr:rowOff>0</xdr:rowOff>
        </xdr:from>
        <xdr:to>
          <xdr:col>2</xdr:col>
          <xdr:colOff>609600</xdr:colOff>
          <xdr:row>32</xdr:row>
          <xdr:rowOff>209550</xdr:rowOff>
        </xdr:to>
        <xdr:sp macro="" textlink="">
          <xdr:nvSpPr>
            <xdr:cNvPr id="63543" name="Check Box 55" hidden="1">
              <a:extLst>
                <a:ext uri="{63B3BB69-23CF-44E3-9099-C40C66FF867C}">
                  <a14:compatExt spid="_x0000_s6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33</xdr:row>
          <xdr:rowOff>0</xdr:rowOff>
        </xdr:from>
        <xdr:to>
          <xdr:col>2</xdr:col>
          <xdr:colOff>609600</xdr:colOff>
          <xdr:row>33</xdr:row>
          <xdr:rowOff>209550</xdr:rowOff>
        </xdr:to>
        <xdr:sp macro="" textlink="">
          <xdr:nvSpPr>
            <xdr:cNvPr id="63544" name="Check Box 56" hidden="1">
              <a:extLst>
                <a:ext uri="{63B3BB69-23CF-44E3-9099-C40C66FF867C}">
                  <a14:compatExt spid="_x0000_s6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33</xdr:row>
          <xdr:rowOff>0</xdr:rowOff>
        </xdr:from>
        <xdr:to>
          <xdr:col>2</xdr:col>
          <xdr:colOff>609600</xdr:colOff>
          <xdr:row>33</xdr:row>
          <xdr:rowOff>209550</xdr:rowOff>
        </xdr:to>
        <xdr:sp macro="" textlink="">
          <xdr:nvSpPr>
            <xdr:cNvPr id="63545" name="Check Box 57" hidden="1">
              <a:extLst>
                <a:ext uri="{63B3BB69-23CF-44E3-9099-C40C66FF867C}">
                  <a14:compatExt spid="_x0000_s6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33</xdr:row>
          <xdr:rowOff>0</xdr:rowOff>
        </xdr:from>
        <xdr:to>
          <xdr:col>2</xdr:col>
          <xdr:colOff>609600</xdr:colOff>
          <xdr:row>33</xdr:row>
          <xdr:rowOff>209550</xdr:rowOff>
        </xdr:to>
        <xdr:sp macro="" textlink="">
          <xdr:nvSpPr>
            <xdr:cNvPr id="63546" name="Check Box 58" hidden="1">
              <a:extLst>
                <a:ext uri="{63B3BB69-23CF-44E3-9099-C40C66FF867C}">
                  <a14:compatExt spid="_x0000_s6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33</xdr:row>
          <xdr:rowOff>0</xdr:rowOff>
        </xdr:from>
        <xdr:to>
          <xdr:col>2</xdr:col>
          <xdr:colOff>609600</xdr:colOff>
          <xdr:row>33</xdr:row>
          <xdr:rowOff>209550</xdr:rowOff>
        </xdr:to>
        <xdr:sp macro="" textlink="">
          <xdr:nvSpPr>
            <xdr:cNvPr id="63547" name="Check Box 59" hidden="1">
              <a:extLst>
                <a:ext uri="{63B3BB69-23CF-44E3-9099-C40C66FF867C}">
                  <a14:compatExt spid="_x0000_s6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33</xdr:row>
          <xdr:rowOff>0</xdr:rowOff>
        </xdr:from>
        <xdr:to>
          <xdr:col>2</xdr:col>
          <xdr:colOff>609600</xdr:colOff>
          <xdr:row>33</xdr:row>
          <xdr:rowOff>209550</xdr:rowOff>
        </xdr:to>
        <xdr:sp macro="" textlink="">
          <xdr:nvSpPr>
            <xdr:cNvPr id="63548" name="Check Box 60" hidden="1">
              <a:extLst>
                <a:ext uri="{63B3BB69-23CF-44E3-9099-C40C66FF867C}">
                  <a14:compatExt spid="_x0000_s6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34</xdr:row>
          <xdr:rowOff>0</xdr:rowOff>
        </xdr:from>
        <xdr:to>
          <xdr:col>2</xdr:col>
          <xdr:colOff>609600</xdr:colOff>
          <xdr:row>34</xdr:row>
          <xdr:rowOff>209550</xdr:rowOff>
        </xdr:to>
        <xdr:sp macro="" textlink="">
          <xdr:nvSpPr>
            <xdr:cNvPr id="63549" name="Check Box 61" hidden="1">
              <a:extLst>
                <a:ext uri="{63B3BB69-23CF-44E3-9099-C40C66FF867C}">
                  <a14:compatExt spid="_x0000_s6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34</xdr:row>
          <xdr:rowOff>0</xdr:rowOff>
        </xdr:from>
        <xdr:to>
          <xdr:col>2</xdr:col>
          <xdr:colOff>609600</xdr:colOff>
          <xdr:row>34</xdr:row>
          <xdr:rowOff>209550</xdr:rowOff>
        </xdr:to>
        <xdr:sp macro="" textlink="">
          <xdr:nvSpPr>
            <xdr:cNvPr id="63550" name="Check Box 62" hidden="1">
              <a:extLst>
                <a:ext uri="{63B3BB69-23CF-44E3-9099-C40C66FF867C}">
                  <a14:compatExt spid="_x0000_s6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34</xdr:row>
          <xdr:rowOff>0</xdr:rowOff>
        </xdr:from>
        <xdr:to>
          <xdr:col>2</xdr:col>
          <xdr:colOff>609600</xdr:colOff>
          <xdr:row>34</xdr:row>
          <xdr:rowOff>209550</xdr:rowOff>
        </xdr:to>
        <xdr:sp macro="" textlink="">
          <xdr:nvSpPr>
            <xdr:cNvPr id="63551" name="Check Box 63" hidden="1">
              <a:extLst>
                <a:ext uri="{63B3BB69-23CF-44E3-9099-C40C66FF867C}">
                  <a14:compatExt spid="_x0000_s6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34</xdr:row>
          <xdr:rowOff>0</xdr:rowOff>
        </xdr:from>
        <xdr:to>
          <xdr:col>2</xdr:col>
          <xdr:colOff>609600</xdr:colOff>
          <xdr:row>34</xdr:row>
          <xdr:rowOff>209550</xdr:rowOff>
        </xdr:to>
        <xdr:sp macro="" textlink="">
          <xdr:nvSpPr>
            <xdr:cNvPr id="63552" name="Check Box 64" hidden="1">
              <a:extLst>
                <a:ext uri="{63B3BB69-23CF-44E3-9099-C40C66FF867C}">
                  <a14:compatExt spid="_x0000_s6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34</xdr:row>
          <xdr:rowOff>0</xdr:rowOff>
        </xdr:from>
        <xdr:to>
          <xdr:col>2</xdr:col>
          <xdr:colOff>609600</xdr:colOff>
          <xdr:row>34</xdr:row>
          <xdr:rowOff>209550</xdr:rowOff>
        </xdr:to>
        <xdr:sp macro="" textlink="">
          <xdr:nvSpPr>
            <xdr:cNvPr id="63553" name="Check Box 65" hidden="1">
              <a:extLst>
                <a:ext uri="{63B3BB69-23CF-44E3-9099-C40C66FF867C}">
                  <a14:compatExt spid="_x0000_s6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30</xdr:row>
          <xdr:rowOff>114300</xdr:rowOff>
        </xdr:from>
        <xdr:to>
          <xdr:col>2</xdr:col>
          <xdr:colOff>600075</xdr:colOff>
          <xdr:row>30</xdr:row>
          <xdr:rowOff>323850</xdr:rowOff>
        </xdr:to>
        <xdr:sp macro="" textlink="">
          <xdr:nvSpPr>
            <xdr:cNvPr id="63596" name="Check Box 108" hidden="1">
              <a:extLst>
                <a:ext uri="{63B3BB69-23CF-44E3-9099-C40C66FF867C}">
                  <a14:compatExt spid="_x0000_s6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419100</xdr:colOff>
          <xdr:row>9</xdr:row>
          <xdr:rowOff>0</xdr:rowOff>
        </xdr:from>
        <xdr:to>
          <xdr:col>5</xdr:col>
          <xdr:colOff>609600</xdr:colOff>
          <xdr:row>9</xdr:row>
          <xdr:rowOff>209550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10</xdr:row>
          <xdr:rowOff>0</xdr:rowOff>
        </xdr:from>
        <xdr:to>
          <xdr:col>5</xdr:col>
          <xdr:colOff>609600</xdr:colOff>
          <xdr:row>10</xdr:row>
          <xdr:rowOff>209550</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11</xdr:row>
          <xdr:rowOff>0</xdr:rowOff>
        </xdr:from>
        <xdr:to>
          <xdr:col>5</xdr:col>
          <xdr:colOff>609600</xdr:colOff>
          <xdr:row>11</xdr:row>
          <xdr:rowOff>209550</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12</xdr:row>
          <xdr:rowOff>0</xdr:rowOff>
        </xdr:from>
        <xdr:to>
          <xdr:col>5</xdr:col>
          <xdr:colOff>609600</xdr:colOff>
          <xdr:row>12</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13</xdr:row>
          <xdr:rowOff>0</xdr:rowOff>
        </xdr:from>
        <xdr:to>
          <xdr:col>5</xdr:col>
          <xdr:colOff>609600</xdr:colOff>
          <xdr:row>13</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14</xdr:row>
          <xdr:rowOff>0</xdr:rowOff>
        </xdr:from>
        <xdr:to>
          <xdr:col>5</xdr:col>
          <xdr:colOff>609600</xdr:colOff>
          <xdr:row>14</xdr:row>
          <xdr:rowOff>209550</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15</xdr:row>
          <xdr:rowOff>0</xdr:rowOff>
        </xdr:from>
        <xdr:to>
          <xdr:col>5</xdr:col>
          <xdr:colOff>609600</xdr:colOff>
          <xdr:row>15</xdr:row>
          <xdr:rowOff>209550</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7</xdr:row>
          <xdr:rowOff>0</xdr:rowOff>
        </xdr:from>
        <xdr:to>
          <xdr:col>2</xdr:col>
          <xdr:colOff>609600</xdr:colOff>
          <xdr:row>7</xdr:row>
          <xdr:rowOff>209550</xdr:rowOff>
        </xdr:to>
        <xdr:sp macro="" textlink="">
          <xdr:nvSpPr>
            <xdr:cNvPr id="64522" name="Check Box 10" hidden="1">
              <a:extLst>
                <a:ext uri="{63B3BB69-23CF-44E3-9099-C40C66FF867C}">
                  <a14:compatExt spid="_x0000_s6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64523" name="Check Box 11" hidden="1">
              <a:extLst>
                <a:ext uri="{63B3BB69-23CF-44E3-9099-C40C66FF867C}">
                  <a14:compatExt spid="_x0000_s6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xdr:row>
          <xdr:rowOff>0</xdr:rowOff>
        </xdr:from>
        <xdr:to>
          <xdr:col>2</xdr:col>
          <xdr:colOff>609600</xdr:colOff>
          <xdr:row>9</xdr:row>
          <xdr:rowOff>209550</xdr:rowOff>
        </xdr:to>
        <xdr:sp macro="" textlink="">
          <xdr:nvSpPr>
            <xdr:cNvPr id="64524" name="Check Box 12" hidden="1">
              <a:extLst>
                <a:ext uri="{63B3BB69-23CF-44E3-9099-C40C66FF867C}">
                  <a14:compatExt spid="_x0000_s6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64526" name="Check Box 14" hidden="1">
              <a:extLst>
                <a:ext uri="{63B3BB69-23CF-44E3-9099-C40C66FF867C}">
                  <a14:compatExt spid="_x0000_s6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64527" name="Check Box 15" hidden="1">
              <a:extLst>
                <a:ext uri="{63B3BB69-23CF-44E3-9099-C40C66FF867C}">
                  <a14:compatExt spid="_x0000_s64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xdr:row>
          <xdr:rowOff>0</xdr:rowOff>
        </xdr:from>
        <xdr:to>
          <xdr:col>2</xdr:col>
          <xdr:colOff>609600</xdr:colOff>
          <xdr:row>12</xdr:row>
          <xdr:rowOff>209550</xdr:rowOff>
        </xdr:to>
        <xdr:sp macro="" textlink="">
          <xdr:nvSpPr>
            <xdr:cNvPr id="64528" name="Check Box 16" hidden="1">
              <a:extLst>
                <a:ext uri="{63B3BB69-23CF-44E3-9099-C40C66FF867C}">
                  <a14:compatExt spid="_x0000_s64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64529" name="Check Box 17" hidden="1">
              <a:extLst>
                <a:ext uri="{63B3BB69-23CF-44E3-9099-C40C66FF867C}">
                  <a14:compatExt spid="_x0000_s64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64530" name="Check Box 18" hidden="1">
              <a:extLst>
                <a:ext uri="{63B3BB69-23CF-44E3-9099-C40C66FF867C}">
                  <a14:compatExt spid="_x0000_s6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0</xdr:rowOff>
        </xdr:from>
        <xdr:to>
          <xdr:col>2</xdr:col>
          <xdr:colOff>609600</xdr:colOff>
          <xdr:row>9</xdr:row>
          <xdr:rowOff>209550</xdr:rowOff>
        </xdr:to>
        <xdr:sp macro="" textlink="">
          <xdr:nvSpPr>
            <xdr:cNvPr id="57345" name="Check Box 1" hidden="1">
              <a:extLst>
                <a:ext uri="{63B3BB69-23CF-44E3-9099-C40C66FF867C}">
                  <a14:compatExt spid="_x0000_s5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57346" name="Check Box 2" hidden="1">
              <a:extLst>
                <a:ext uri="{63B3BB69-23CF-44E3-9099-C40C66FF867C}">
                  <a14:compatExt spid="_x0000_s5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xdr:row>
          <xdr:rowOff>0</xdr:rowOff>
        </xdr:from>
        <xdr:to>
          <xdr:col>2</xdr:col>
          <xdr:colOff>609600</xdr:colOff>
          <xdr:row>12</xdr:row>
          <xdr:rowOff>209550</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7351" name="Check Box 7" hidden="1">
              <a:extLst>
                <a:ext uri="{63B3BB69-23CF-44E3-9099-C40C66FF867C}">
                  <a14:compatExt spid="_x0000_s5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7353" name="Check Box 9" hidden="1">
              <a:extLst>
                <a:ext uri="{63B3BB69-23CF-44E3-9099-C40C66FF867C}">
                  <a14:compatExt spid="_x0000_s5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7354" name="Check Box 10" hidden="1">
              <a:extLst>
                <a:ext uri="{63B3BB69-23CF-44E3-9099-C40C66FF867C}">
                  <a14:compatExt spid="_x0000_s5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xdr:row>
          <xdr:rowOff>0</xdr:rowOff>
        </xdr:from>
        <xdr:to>
          <xdr:col>2</xdr:col>
          <xdr:colOff>609600</xdr:colOff>
          <xdr:row>21</xdr:row>
          <xdr:rowOff>209550</xdr:rowOff>
        </xdr:to>
        <xdr:sp macro="" textlink="">
          <xdr:nvSpPr>
            <xdr:cNvPr id="57355" name="Check Box 11" hidden="1">
              <a:extLst>
                <a:ext uri="{63B3BB69-23CF-44E3-9099-C40C66FF867C}">
                  <a14:compatExt spid="_x0000_s5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0</xdr:rowOff>
        </xdr:from>
        <xdr:to>
          <xdr:col>2</xdr:col>
          <xdr:colOff>609600</xdr:colOff>
          <xdr:row>24</xdr:row>
          <xdr:rowOff>209550</xdr:rowOff>
        </xdr:to>
        <xdr:sp macro="" textlink="">
          <xdr:nvSpPr>
            <xdr:cNvPr id="57357" name="Check Box 13" hidden="1">
              <a:extLst>
                <a:ext uri="{63B3BB69-23CF-44E3-9099-C40C66FF867C}">
                  <a14:compatExt spid="_x0000_s5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25</xdr:row>
          <xdr:rowOff>0</xdr:rowOff>
        </xdr:from>
        <xdr:to>
          <xdr:col>2</xdr:col>
          <xdr:colOff>609600</xdr:colOff>
          <xdr:row>25</xdr:row>
          <xdr:rowOff>209550</xdr:rowOff>
        </xdr:to>
        <xdr:sp macro="" textlink="">
          <xdr:nvSpPr>
            <xdr:cNvPr id="57358" name="Check Box 14" hidden="1">
              <a:extLst>
                <a:ext uri="{63B3BB69-23CF-44E3-9099-C40C66FF867C}">
                  <a14:compatExt spid="_x0000_s5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26</xdr:row>
          <xdr:rowOff>0</xdr:rowOff>
        </xdr:from>
        <xdr:to>
          <xdr:col>2</xdr:col>
          <xdr:colOff>609600</xdr:colOff>
          <xdr:row>26</xdr:row>
          <xdr:rowOff>209550</xdr:rowOff>
        </xdr:to>
        <xdr:sp macro="" textlink="">
          <xdr:nvSpPr>
            <xdr:cNvPr id="57359" name="Check Box 15" hidden="1">
              <a:extLst>
                <a:ext uri="{63B3BB69-23CF-44E3-9099-C40C66FF867C}">
                  <a14:compatExt spid="_x0000_s5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27</xdr:row>
          <xdr:rowOff>0</xdr:rowOff>
        </xdr:from>
        <xdr:to>
          <xdr:col>2</xdr:col>
          <xdr:colOff>609600</xdr:colOff>
          <xdr:row>27</xdr:row>
          <xdr:rowOff>209550</xdr:rowOff>
        </xdr:to>
        <xdr:sp macro="" textlink="">
          <xdr:nvSpPr>
            <xdr:cNvPr id="57360" name="Check Box 16" hidden="1">
              <a:extLst>
                <a:ext uri="{63B3BB69-23CF-44E3-9099-C40C66FF867C}">
                  <a14:compatExt spid="_x0000_s5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29</xdr:row>
          <xdr:rowOff>0</xdr:rowOff>
        </xdr:from>
        <xdr:to>
          <xdr:col>2</xdr:col>
          <xdr:colOff>609600</xdr:colOff>
          <xdr:row>29</xdr:row>
          <xdr:rowOff>209550</xdr:rowOff>
        </xdr:to>
        <xdr:sp macro="" textlink="">
          <xdr:nvSpPr>
            <xdr:cNvPr id="57362" name="Check Box 18" hidden="1">
              <a:extLst>
                <a:ext uri="{63B3BB69-23CF-44E3-9099-C40C66FF867C}">
                  <a14:compatExt spid="_x0000_s5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30</xdr:row>
          <xdr:rowOff>0</xdr:rowOff>
        </xdr:from>
        <xdr:to>
          <xdr:col>2</xdr:col>
          <xdr:colOff>609600</xdr:colOff>
          <xdr:row>30</xdr:row>
          <xdr:rowOff>209550</xdr:rowOff>
        </xdr:to>
        <xdr:sp macro="" textlink="">
          <xdr:nvSpPr>
            <xdr:cNvPr id="57363" name="Check Box 19" hidden="1">
              <a:extLst>
                <a:ext uri="{63B3BB69-23CF-44E3-9099-C40C66FF867C}">
                  <a14:compatExt spid="_x0000_s5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31</xdr:row>
          <xdr:rowOff>0</xdr:rowOff>
        </xdr:from>
        <xdr:to>
          <xdr:col>2</xdr:col>
          <xdr:colOff>609600</xdr:colOff>
          <xdr:row>31</xdr:row>
          <xdr:rowOff>209550</xdr:rowOff>
        </xdr:to>
        <xdr:sp macro="" textlink="">
          <xdr:nvSpPr>
            <xdr:cNvPr id="57364" name="Check Box 20" hidden="1">
              <a:extLst>
                <a:ext uri="{63B3BB69-23CF-44E3-9099-C40C66FF867C}">
                  <a14:compatExt spid="_x0000_s5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32</xdr:row>
          <xdr:rowOff>0</xdr:rowOff>
        </xdr:from>
        <xdr:to>
          <xdr:col>2</xdr:col>
          <xdr:colOff>609600</xdr:colOff>
          <xdr:row>32</xdr:row>
          <xdr:rowOff>209550</xdr:rowOff>
        </xdr:to>
        <xdr:sp macro="" textlink="">
          <xdr:nvSpPr>
            <xdr:cNvPr id="57365" name="Check Box 21" hidden="1">
              <a:extLst>
                <a:ext uri="{63B3BB69-23CF-44E3-9099-C40C66FF867C}">
                  <a14:compatExt spid="_x0000_s5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57366" name="Check Box 22" hidden="1">
              <a:extLst>
                <a:ext uri="{63B3BB69-23CF-44E3-9099-C40C66FF867C}">
                  <a14:compatExt spid="_x0000_s5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xdr:row>
          <xdr:rowOff>0</xdr:rowOff>
        </xdr:from>
        <xdr:to>
          <xdr:col>2</xdr:col>
          <xdr:colOff>609600</xdr:colOff>
          <xdr:row>18</xdr:row>
          <xdr:rowOff>209550</xdr:rowOff>
        </xdr:to>
        <xdr:sp macro="" textlink="">
          <xdr:nvSpPr>
            <xdr:cNvPr id="57367" name="Check Box 23" hidden="1">
              <a:extLst>
                <a:ext uri="{63B3BB69-23CF-44E3-9099-C40C66FF867C}">
                  <a14:compatExt spid="_x0000_s5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7369" name="Check Box 25" hidden="1">
              <a:extLst>
                <a:ext uri="{63B3BB69-23CF-44E3-9099-C40C66FF867C}">
                  <a14:compatExt spid="_x0000_s57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22</xdr:row>
          <xdr:rowOff>0</xdr:rowOff>
        </xdr:from>
        <xdr:to>
          <xdr:col>2</xdr:col>
          <xdr:colOff>609600</xdr:colOff>
          <xdr:row>22</xdr:row>
          <xdr:rowOff>209550</xdr:rowOff>
        </xdr:to>
        <xdr:sp macro="" textlink="">
          <xdr:nvSpPr>
            <xdr:cNvPr id="57370" name="Check Box 26" hidden="1">
              <a:extLst>
                <a:ext uri="{63B3BB69-23CF-44E3-9099-C40C66FF867C}">
                  <a14:compatExt spid="_x0000_s57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7</xdr:row>
          <xdr:rowOff>0</xdr:rowOff>
        </xdr:from>
        <xdr:to>
          <xdr:col>2</xdr:col>
          <xdr:colOff>609600</xdr:colOff>
          <xdr:row>7</xdr:row>
          <xdr:rowOff>209550</xdr:rowOff>
        </xdr:to>
        <xdr:sp macro="" textlink="">
          <xdr:nvSpPr>
            <xdr:cNvPr id="65537" name="Check Box 1" hidden="1">
              <a:extLst>
                <a:ext uri="{63B3BB69-23CF-44E3-9099-C40C66FF867C}">
                  <a14:compatExt spid="_x0000_s65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65538" name="Check Box 2" hidden="1">
              <a:extLst>
                <a:ext uri="{63B3BB69-23CF-44E3-9099-C40C66FF867C}">
                  <a14:compatExt spid="_x0000_s65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xdr:row>
          <xdr:rowOff>0</xdr:rowOff>
        </xdr:from>
        <xdr:to>
          <xdr:col>2</xdr:col>
          <xdr:colOff>609600</xdr:colOff>
          <xdr:row>9</xdr:row>
          <xdr:rowOff>209550</xdr:rowOff>
        </xdr:to>
        <xdr:sp macro="" textlink="">
          <xdr:nvSpPr>
            <xdr:cNvPr id="65539" name="Check Box 3" hidden="1">
              <a:extLst>
                <a:ext uri="{63B3BB69-23CF-44E3-9099-C40C66FF867C}">
                  <a14:compatExt spid="_x0000_s65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65542" name="Check Box 6" hidden="1">
              <a:extLst>
                <a:ext uri="{63B3BB69-23CF-44E3-9099-C40C66FF867C}">
                  <a14:compatExt spid="_x0000_s6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xdr:row>
          <xdr:rowOff>0</xdr:rowOff>
        </xdr:from>
        <xdr:to>
          <xdr:col>2</xdr:col>
          <xdr:colOff>609600</xdr:colOff>
          <xdr:row>12</xdr:row>
          <xdr:rowOff>209550</xdr:rowOff>
        </xdr:to>
        <xdr:sp macro="" textlink="">
          <xdr:nvSpPr>
            <xdr:cNvPr id="65544" name="Check Box 8" hidden="1">
              <a:extLst>
                <a:ext uri="{63B3BB69-23CF-44E3-9099-C40C66FF867C}">
                  <a14:compatExt spid="_x0000_s65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65545" name="Check Box 9" hidden="1">
              <a:extLst>
                <a:ext uri="{63B3BB69-23CF-44E3-9099-C40C66FF867C}">
                  <a14:compatExt spid="_x0000_s65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65546" name="Check Box 10" hidden="1">
              <a:extLst>
                <a:ext uri="{63B3BB69-23CF-44E3-9099-C40C66FF867C}">
                  <a14:compatExt spid="_x0000_s65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0</xdr:rowOff>
        </xdr:from>
        <xdr:to>
          <xdr:col>2</xdr:col>
          <xdr:colOff>609600</xdr:colOff>
          <xdr:row>9</xdr:row>
          <xdr:rowOff>209550</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xdr:row>
          <xdr:rowOff>0</xdr:rowOff>
        </xdr:from>
        <xdr:to>
          <xdr:col>2</xdr:col>
          <xdr:colOff>609600</xdr:colOff>
          <xdr:row>12</xdr:row>
          <xdr:rowOff>209550</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8376" name="Check Box 8"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58377" name="Check Box 9"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xdr:row>
          <xdr:rowOff>0</xdr:rowOff>
        </xdr:from>
        <xdr:to>
          <xdr:col>2</xdr:col>
          <xdr:colOff>609600</xdr:colOff>
          <xdr:row>18</xdr:row>
          <xdr:rowOff>209550</xdr:rowOff>
        </xdr:to>
        <xdr:sp macro="" textlink="">
          <xdr:nvSpPr>
            <xdr:cNvPr id="58378" name="Check Box 10"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xdr:row>
          <xdr:rowOff>0</xdr:rowOff>
        </xdr:from>
        <xdr:to>
          <xdr:col>2</xdr:col>
          <xdr:colOff>609600</xdr:colOff>
          <xdr:row>21</xdr:row>
          <xdr:rowOff>209550</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22</xdr:row>
          <xdr:rowOff>0</xdr:rowOff>
        </xdr:from>
        <xdr:to>
          <xdr:col>2</xdr:col>
          <xdr:colOff>609600</xdr:colOff>
          <xdr:row>22</xdr:row>
          <xdr:rowOff>209550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23</xdr:row>
          <xdr:rowOff>0</xdr:rowOff>
        </xdr:from>
        <xdr:to>
          <xdr:col>2</xdr:col>
          <xdr:colOff>609600</xdr:colOff>
          <xdr:row>23</xdr:row>
          <xdr:rowOff>209550</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0</xdr:rowOff>
        </xdr:from>
        <xdr:to>
          <xdr:col>2</xdr:col>
          <xdr:colOff>609600</xdr:colOff>
          <xdr:row>24</xdr:row>
          <xdr:rowOff>209550</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123825</xdr:rowOff>
        </xdr:from>
        <xdr:to>
          <xdr:col>2</xdr:col>
          <xdr:colOff>600075</xdr:colOff>
          <xdr:row>26</xdr:row>
          <xdr:rowOff>333375</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27</xdr:row>
          <xdr:rowOff>0</xdr:rowOff>
        </xdr:from>
        <xdr:to>
          <xdr:col>2</xdr:col>
          <xdr:colOff>609600</xdr:colOff>
          <xdr:row>27</xdr:row>
          <xdr:rowOff>209550</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28</xdr:row>
          <xdr:rowOff>133350</xdr:rowOff>
        </xdr:from>
        <xdr:to>
          <xdr:col>2</xdr:col>
          <xdr:colOff>619125</xdr:colOff>
          <xdr:row>28</xdr:row>
          <xdr:rowOff>342900</xdr:rowOff>
        </xdr:to>
        <xdr:sp macro="" textlink="">
          <xdr:nvSpPr>
            <xdr:cNvPr id="58388" name="Check Box 20" hidden="1">
              <a:extLst>
                <a:ext uri="{63B3BB69-23CF-44E3-9099-C40C66FF867C}">
                  <a14:compatExt spid="_x0000_s5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30</xdr:row>
          <xdr:rowOff>0</xdr:rowOff>
        </xdr:from>
        <xdr:to>
          <xdr:col>2</xdr:col>
          <xdr:colOff>609600</xdr:colOff>
          <xdr:row>30</xdr:row>
          <xdr:rowOff>209550</xdr:rowOff>
        </xdr:to>
        <xdr:sp macro="" textlink="">
          <xdr:nvSpPr>
            <xdr:cNvPr id="58390" name="Check Box 22" hidden="1">
              <a:extLst>
                <a:ext uri="{63B3BB69-23CF-44E3-9099-C40C66FF867C}">
                  <a14:compatExt spid="_x0000_s5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31</xdr:row>
          <xdr:rowOff>219075</xdr:rowOff>
        </xdr:from>
        <xdr:to>
          <xdr:col>2</xdr:col>
          <xdr:colOff>628650</xdr:colOff>
          <xdr:row>31</xdr:row>
          <xdr:rowOff>428625</xdr:rowOff>
        </xdr:to>
        <xdr:sp macro="" textlink="">
          <xdr:nvSpPr>
            <xdr:cNvPr id="58391" name="Check Box 23" hidden="1">
              <a:extLst>
                <a:ext uri="{63B3BB69-23CF-44E3-9099-C40C66FF867C}">
                  <a14:compatExt spid="_x0000_s5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32</xdr:row>
          <xdr:rowOff>0</xdr:rowOff>
        </xdr:from>
        <xdr:to>
          <xdr:col>2</xdr:col>
          <xdr:colOff>609600</xdr:colOff>
          <xdr:row>32</xdr:row>
          <xdr:rowOff>209550</xdr:rowOff>
        </xdr:to>
        <xdr:sp macro="" textlink="">
          <xdr:nvSpPr>
            <xdr:cNvPr id="58392" name="Check Box 24" hidden="1">
              <a:extLst>
                <a:ext uri="{63B3BB69-23CF-44E3-9099-C40C66FF867C}">
                  <a14:compatExt spid="_x0000_s5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33</xdr:row>
          <xdr:rowOff>0</xdr:rowOff>
        </xdr:from>
        <xdr:to>
          <xdr:col>2</xdr:col>
          <xdr:colOff>609600</xdr:colOff>
          <xdr:row>33</xdr:row>
          <xdr:rowOff>209550</xdr:rowOff>
        </xdr:to>
        <xdr:sp macro="" textlink="">
          <xdr:nvSpPr>
            <xdr:cNvPr id="58393" name="Check Box 25" hidden="1">
              <a:extLst>
                <a:ext uri="{63B3BB69-23CF-44E3-9099-C40C66FF867C}">
                  <a14:compatExt spid="_x0000_s5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34</xdr:row>
          <xdr:rowOff>152400</xdr:rowOff>
        </xdr:from>
        <xdr:to>
          <xdr:col>2</xdr:col>
          <xdr:colOff>609600</xdr:colOff>
          <xdr:row>34</xdr:row>
          <xdr:rowOff>361950</xdr:rowOff>
        </xdr:to>
        <xdr:sp macro="" textlink="">
          <xdr:nvSpPr>
            <xdr:cNvPr id="58394" name="Check Box 26" hidden="1">
              <a:extLst>
                <a:ext uri="{63B3BB69-23CF-44E3-9099-C40C66FF867C}">
                  <a14:compatExt spid="_x0000_s5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35</xdr:row>
          <xdr:rowOff>133350</xdr:rowOff>
        </xdr:from>
        <xdr:to>
          <xdr:col>2</xdr:col>
          <xdr:colOff>628650</xdr:colOff>
          <xdr:row>35</xdr:row>
          <xdr:rowOff>342900</xdr:rowOff>
        </xdr:to>
        <xdr:sp macro="" textlink="">
          <xdr:nvSpPr>
            <xdr:cNvPr id="58395" name="Check Box 27" hidden="1">
              <a:extLst>
                <a:ext uri="{63B3BB69-23CF-44E3-9099-C40C66FF867C}">
                  <a14:compatExt spid="_x0000_s5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36</xdr:row>
          <xdr:rowOff>228600</xdr:rowOff>
        </xdr:from>
        <xdr:to>
          <xdr:col>2</xdr:col>
          <xdr:colOff>609600</xdr:colOff>
          <xdr:row>36</xdr:row>
          <xdr:rowOff>438150</xdr:rowOff>
        </xdr:to>
        <xdr:sp macro="" textlink="">
          <xdr:nvSpPr>
            <xdr:cNvPr id="58397" name="Check Box 29" hidden="1">
              <a:extLst>
                <a:ext uri="{63B3BB69-23CF-44E3-9099-C40C66FF867C}">
                  <a14:compatExt spid="_x0000_s5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638175</xdr:colOff>
          <xdr:row>8</xdr:row>
          <xdr:rowOff>180975</xdr:rowOff>
        </xdr:to>
        <xdr:sp macro="" textlink="">
          <xdr:nvSpPr>
            <xdr:cNvPr id="59393" name="Check Box 1" hidden="1">
              <a:extLst>
                <a:ext uri="{63B3BB69-23CF-44E3-9099-C40C66FF867C}">
                  <a14:compatExt spid="_x0000_s5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xdr:row>
          <xdr:rowOff>0</xdr:rowOff>
        </xdr:from>
        <xdr:to>
          <xdr:col>2</xdr:col>
          <xdr:colOff>609600</xdr:colOff>
          <xdr:row>18</xdr:row>
          <xdr:rowOff>209550</xdr:rowOff>
        </xdr:to>
        <xdr:sp macro="" textlink="">
          <xdr:nvSpPr>
            <xdr:cNvPr id="59394" name="Check Box 2" hidden="1">
              <a:extLst>
                <a:ext uri="{63B3BB69-23CF-44E3-9099-C40C66FF867C}">
                  <a14:compatExt spid="_x0000_s5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xdr:row>
          <xdr:rowOff>0</xdr:rowOff>
        </xdr:from>
        <xdr:to>
          <xdr:col>2</xdr:col>
          <xdr:colOff>609600</xdr:colOff>
          <xdr:row>9</xdr:row>
          <xdr:rowOff>209550</xdr:rowOff>
        </xdr:to>
        <xdr:sp macro="" textlink="">
          <xdr:nvSpPr>
            <xdr:cNvPr id="59395" name="Check Box 3" hidden="1">
              <a:extLst>
                <a:ext uri="{63B3BB69-23CF-44E3-9099-C40C66FF867C}">
                  <a14:compatExt spid="_x0000_s5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59396" name="Check Box 4" hidden="1">
              <a:extLst>
                <a:ext uri="{63B3BB69-23CF-44E3-9099-C40C66FF867C}">
                  <a14:compatExt spid="_x0000_s5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59397" name="Check Box 5" hidden="1">
              <a:extLst>
                <a:ext uri="{63B3BB69-23CF-44E3-9099-C40C66FF867C}">
                  <a14:compatExt spid="_x0000_s5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xdr:row>
          <xdr:rowOff>0</xdr:rowOff>
        </xdr:from>
        <xdr:to>
          <xdr:col>2</xdr:col>
          <xdr:colOff>609600</xdr:colOff>
          <xdr:row>12</xdr:row>
          <xdr:rowOff>209550</xdr:rowOff>
        </xdr:to>
        <xdr:sp macro="" textlink="">
          <xdr:nvSpPr>
            <xdr:cNvPr id="59398" name="Check Box 6" hidden="1">
              <a:extLst>
                <a:ext uri="{63B3BB69-23CF-44E3-9099-C40C66FF867C}">
                  <a14:compatExt spid="_x0000_s5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59399" name="Check Box 7" hidden="1">
              <a:extLst>
                <a:ext uri="{63B3BB69-23CF-44E3-9099-C40C66FF867C}">
                  <a14:compatExt spid="_x0000_s5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59400" name="Check Box 8" hidden="1">
              <a:extLst>
                <a:ext uri="{63B3BB69-23CF-44E3-9099-C40C66FF867C}">
                  <a14:compatExt spid="_x0000_s5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9401" name="Check Box 9" hidden="1">
              <a:extLst>
                <a:ext uri="{63B3BB69-23CF-44E3-9099-C40C66FF867C}">
                  <a14:compatExt spid="_x0000_s5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23</xdr:row>
          <xdr:rowOff>0</xdr:rowOff>
        </xdr:from>
        <xdr:to>
          <xdr:col>2</xdr:col>
          <xdr:colOff>609600</xdr:colOff>
          <xdr:row>23</xdr:row>
          <xdr:rowOff>209550</xdr:rowOff>
        </xdr:to>
        <xdr:sp macro="" textlink="">
          <xdr:nvSpPr>
            <xdr:cNvPr id="59404" name="Check Box 12" hidden="1">
              <a:extLst>
                <a:ext uri="{63B3BB69-23CF-44E3-9099-C40C66FF867C}">
                  <a14:compatExt spid="_x0000_s5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0</xdr:rowOff>
        </xdr:from>
        <xdr:to>
          <xdr:col>2</xdr:col>
          <xdr:colOff>609600</xdr:colOff>
          <xdr:row>24</xdr:row>
          <xdr:rowOff>209550</xdr:rowOff>
        </xdr:to>
        <xdr:sp macro="" textlink="">
          <xdr:nvSpPr>
            <xdr:cNvPr id="59405" name="Check Box 13" hidden="1">
              <a:extLst>
                <a:ext uri="{63B3BB69-23CF-44E3-9099-C40C66FF867C}">
                  <a14:compatExt spid="_x0000_s5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25</xdr:row>
          <xdr:rowOff>0</xdr:rowOff>
        </xdr:from>
        <xdr:to>
          <xdr:col>2</xdr:col>
          <xdr:colOff>609600</xdr:colOff>
          <xdr:row>25</xdr:row>
          <xdr:rowOff>209550</xdr:rowOff>
        </xdr:to>
        <xdr:sp macro="" textlink="">
          <xdr:nvSpPr>
            <xdr:cNvPr id="59406" name="Check Box 14" hidden="1">
              <a:extLst>
                <a:ext uri="{63B3BB69-23CF-44E3-9099-C40C66FF867C}">
                  <a14:compatExt spid="_x0000_s5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26</xdr:row>
          <xdr:rowOff>0</xdr:rowOff>
        </xdr:from>
        <xdr:to>
          <xdr:col>2</xdr:col>
          <xdr:colOff>609600</xdr:colOff>
          <xdr:row>26</xdr:row>
          <xdr:rowOff>209550</xdr:rowOff>
        </xdr:to>
        <xdr:sp macro="" textlink="">
          <xdr:nvSpPr>
            <xdr:cNvPr id="59407" name="Check Box 15" hidden="1">
              <a:extLst>
                <a:ext uri="{63B3BB69-23CF-44E3-9099-C40C66FF867C}">
                  <a14:compatExt spid="_x0000_s5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27</xdr:row>
          <xdr:rowOff>0</xdr:rowOff>
        </xdr:from>
        <xdr:to>
          <xdr:col>2</xdr:col>
          <xdr:colOff>609600</xdr:colOff>
          <xdr:row>27</xdr:row>
          <xdr:rowOff>209550</xdr:rowOff>
        </xdr:to>
        <xdr:sp macro="" textlink="">
          <xdr:nvSpPr>
            <xdr:cNvPr id="59408" name="Check Box 16" hidden="1">
              <a:extLst>
                <a:ext uri="{63B3BB69-23CF-44E3-9099-C40C66FF867C}">
                  <a14:compatExt spid="_x0000_s59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28</xdr:row>
          <xdr:rowOff>0</xdr:rowOff>
        </xdr:from>
        <xdr:to>
          <xdr:col>2</xdr:col>
          <xdr:colOff>609600</xdr:colOff>
          <xdr:row>28</xdr:row>
          <xdr:rowOff>209550</xdr:rowOff>
        </xdr:to>
        <xdr:sp macro="" textlink="">
          <xdr:nvSpPr>
            <xdr:cNvPr id="59409" name="Check Box 17" hidden="1">
              <a:extLst>
                <a:ext uri="{63B3BB69-23CF-44E3-9099-C40C66FF867C}">
                  <a14:compatExt spid="_x0000_s5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29</xdr:row>
          <xdr:rowOff>0</xdr:rowOff>
        </xdr:from>
        <xdr:to>
          <xdr:col>2</xdr:col>
          <xdr:colOff>609600</xdr:colOff>
          <xdr:row>29</xdr:row>
          <xdr:rowOff>209550</xdr:rowOff>
        </xdr:to>
        <xdr:sp macro="" textlink="">
          <xdr:nvSpPr>
            <xdr:cNvPr id="59410" name="Check Box 18" hidden="1">
              <a:extLst>
                <a:ext uri="{63B3BB69-23CF-44E3-9099-C40C66FF867C}">
                  <a14:compatExt spid="_x0000_s59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30</xdr:row>
          <xdr:rowOff>0</xdr:rowOff>
        </xdr:from>
        <xdr:to>
          <xdr:col>2</xdr:col>
          <xdr:colOff>609600</xdr:colOff>
          <xdr:row>30</xdr:row>
          <xdr:rowOff>209550</xdr:rowOff>
        </xdr:to>
        <xdr:sp macro="" textlink="">
          <xdr:nvSpPr>
            <xdr:cNvPr id="59411" name="Check Box 19" hidden="1">
              <a:extLst>
                <a:ext uri="{63B3BB69-23CF-44E3-9099-C40C66FF867C}">
                  <a14:compatExt spid="_x0000_s5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31</xdr:row>
          <xdr:rowOff>0</xdr:rowOff>
        </xdr:from>
        <xdr:to>
          <xdr:col>2</xdr:col>
          <xdr:colOff>609600</xdr:colOff>
          <xdr:row>31</xdr:row>
          <xdr:rowOff>209550</xdr:rowOff>
        </xdr:to>
        <xdr:sp macro="" textlink="">
          <xdr:nvSpPr>
            <xdr:cNvPr id="59412" name="Check Box 20" hidden="1">
              <a:extLst>
                <a:ext uri="{63B3BB69-23CF-44E3-9099-C40C66FF867C}">
                  <a14:compatExt spid="_x0000_s5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32</xdr:row>
          <xdr:rowOff>0</xdr:rowOff>
        </xdr:from>
        <xdr:to>
          <xdr:col>2</xdr:col>
          <xdr:colOff>609600</xdr:colOff>
          <xdr:row>32</xdr:row>
          <xdr:rowOff>209550</xdr:rowOff>
        </xdr:to>
        <xdr:sp macro="" textlink="">
          <xdr:nvSpPr>
            <xdr:cNvPr id="59413" name="Check Box 21" hidden="1">
              <a:extLst>
                <a:ext uri="{63B3BB69-23CF-44E3-9099-C40C66FF867C}">
                  <a14:compatExt spid="_x0000_s59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9414" name="Check Box 22" hidden="1">
              <a:extLst>
                <a:ext uri="{63B3BB69-23CF-44E3-9099-C40C66FF867C}">
                  <a14:compatExt spid="_x0000_s59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9415" name="Check Box 23" hidden="1">
              <a:extLst>
                <a:ext uri="{63B3BB69-23CF-44E3-9099-C40C66FF867C}">
                  <a14:compatExt spid="_x0000_s5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xdr:row>
          <xdr:rowOff>0</xdr:rowOff>
        </xdr:from>
        <xdr:to>
          <xdr:col>2</xdr:col>
          <xdr:colOff>609600</xdr:colOff>
          <xdr:row>21</xdr:row>
          <xdr:rowOff>209550</xdr:rowOff>
        </xdr:to>
        <xdr:sp macro="" textlink="">
          <xdr:nvSpPr>
            <xdr:cNvPr id="59416" name="Check Box 24" hidden="1">
              <a:extLst>
                <a:ext uri="{63B3BB69-23CF-44E3-9099-C40C66FF867C}">
                  <a14:compatExt spid="_x0000_s5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33</xdr:row>
          <xdr:rowOff>0</xdr:rowOff>
        </xdr:from>
        <xdr:to>
          <xdr:col>2</xdr:col>
          <xdr:colOff>609600</xdr:colOff>
          <xdr:row>33</xdr:row>
          <xdr:rowOff>209550</xdr:rowOff>
        </xdr:to>
        <xdr:sp macro="" textlink="">
          <xdr:nvSpPr>
            <xdr:cNvPr id="59417" name="Check Box 25" hidden="1">
              <a:extLst>
                <a:ext uri="{63B3BB69-23CF-44E3-9099-C40C66FF867C}">
                  <a14:compatExt spid="_x0000_s5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9418" name="Check Box 26" hidden="1">
              <a:extLst>
                <a:ext uri="{63B3BB69-23CF-44E3-9099-C40C66FF867C}">
                  <a14:compatExt spid="_x0000_s59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eryl/Documents/Mike%20spreadsheets/Afloat/Afloat%20Standards%20Working%20Master%20as%20of%2015%20April%202015.xlt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osition Descriptions"/>
      <sheetName val="Definitions"/>
      <sheetName val="1.1 Staffing"/>
      <sheetName val="1.2 Staff Qualifications"/>
      <sheetName val="1.3 Staff Training"/>
      <sheetName val="2.1 Square Footage"/>
      <sheetName val="2.2 Facility Quality"/>
      <sheetName val="3.1 Recreation Programming"/>
      <sheetName val="3.2 Fitness Programming"/>
      <sheetName val="4.1 Recreation Equipment"/>
      <sheetName val="4.2 Fitness Equipment"/>
      <sheetName val="5.1 Administration"/>
      <sheetName val="Scoring Matrix"/>
      <sheetName val="Rec activity &amp; SQFT master"/>
      <sheetName val="Fitness acty master"/>
      <sheetName val="Revised Fit Equipment"/>
    </sheetNames>
    <sheetDataSet>
      <sheetData sheetId="0">
        <row r="71">
          <cell r="B71"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6">
          <cell r="B56" t="str">
            <v>CVN</v>
          </cell>
          <cell r="C56">
            <v>225</v>
          </cell>
          <cell r="D56">
            <v>100</v>
          </cell>
          <cell r="E56">
            <v>25</v>
          </cell>
          <cell r="F56">
            <v>6230</v>
          </cell>
          <cell r="G56">
            <v>200</v>
          </cell>
        </row>
        <row r="57">
          <cell r="B57" t="str">
            <v>CVN FORD CLASS</v>
          </cell>
          <cell r="C57">
            <v>225</v>
          </cell>
          <cell r="D57">
            <v>100</v>
          </cell>
          <cell r="E57">
            <v>25</v>
          </cell>
          <cell r="F57">
            <v>6230</v>
          </cell>
          <cell r="G57">
            <v>200</v>
          </cell>
        </row>
        <row r="58">
          <cell r="B58" t="str">
            <v>LHD</v>
          </cell>
          <cell r="C58">
            <v>150</v>
          </cell>
          <cell r="D58">
            <v>95</v>
          </cell>
          <cell r="E58">
            <v>25</v>
          </cell>
          <cell r="F58">
            <v>4288</v>
          </cell>
          <cell r="G58">
            <v>100</v>
          </cell>
        </row>
        <row r="59">
          <cell r="B59" t="str">
            <v>LHA</v>
          </cell>
          <cell r="C59">
            <v>150</v>
          </cell>
          <cell r="D59">
            <v>95</v>
          </cell>
          <cell r="E59">
            <v>25</v>
          </cell>
          <cell r="F59">
            <v>4288</v>
          </cell>
          <cell r="G59">
            <v>100</v>
          </cell>
        </row>
        <row r="60">
          <cell r="B60" t="str">
            <v>LCC</v>
          </cell>
          <cell r="C60">
            <v>100</v>
          </cell>
          <cell r="D60">
            <v>80</v>
          </cell>
          <cell r="E60">
            <v>20</v>
          </cell>
          <cell r="F60">
            <v>2171</v>
          </cell>
          <cell r="G60">
            <v>85</v>
          </cell>
        </row>
        <row r="61">
          <cell r="B61" t="str">
            <v>AS</v>
          </cell>
          <cell r="C61">
            <v>100</v>
          </cell>
          <cell r="D61">
            <v>80</v>
          </cell>
          <cell r="E61">
            <v>20</v>
          </cell>
          <cell r="F61">
            <v>2148</v>
          </cell>
          <cell r="G61">
            <v>85</v>
          </cell>
        </row>
        <row r="62">
          <cell r="B62" t="str">
            <v>LPD</v>
          </cell>
          <cell r="C62">
            <v>100</v>
          </cell>
          <cell r="D62">
            <v>80</v>
          </cell>
          <cell r="E62">
            <v>20</v>
          </cell>
          <cell r="F62">
            <v>2131</v>
          </cell>
          <cell r="G62">
            <v>85</v>
          </cell>
        </row>
        <row r="63">
          <cell r="B63" t="str">
            <v>HOSPITAL</v>
          </cell>
          <cell r="C63">
            <v>150</v>
          </cell>
          <cell r="D63">
            <v>95</v>
          </cell>
          <cell r="E63">
            <v>25</v>
          </cell>
          <cell r="F63">
            <v>2160</v>
          </cell>
          <cell r="G63">
            <v>85</v>
          </cell>
        </row>
        <row r="64">
          <cell r="B64" t="str">
            <v>LSD</v>
          </cell>
          <cell r="C64">
            <v>100</v>
          </cell>
          <cell r="D64">
            <v>80</v>
          </cell>
          <cell r="E64">
            <v>20</v>
          </cell>
          <cell r="F64">
            <v>1370</v>
          </cell>
          <cell r="G64">
            <v>0</v>
          </cell>
        </row>
        <row r="65">
          <cell r="B65" t="str">
            <v>CG/DDG</v>
          </cell>
          <cell r="C65">
            <v>60</v>
          </cell>
          <cell r="D65">
            <v>60</v>
          </cell>
          <cell r="E65">
            <v>15</v>
          </cell>
          <cell r="F65">
            <v>689</v>
          </cell>
          <cell r="G65">
            <v>0</v>
          </cell>
        </row>
        <row r="66">
          <cell r="B66" t="str">
            <v>SSBN/SSGN</v>
          </cell>
          <cell r="C66">
            <v>24</v>
          </cell>
          <cell r="D66">
            <v>10</v>
          </cell>
          <cell r="E66">
            <v>10</v>
          </cell>
          <cell r="F66">
            <v>253</v>
          </cell>
          <cell r="G66">
            <v>0</v>
          </cell>
        </row>
        <row r="67">
          <cell r="B67" t="str">
            <v>SSN</v>
          </cell>
          <cell r="C67">
            <v>24</v>
          </cell>
          <cell r="D67">
            <v>10</v>
          </cell>
          <cell r="E67">
            <v>10</v>
          </cell>
          <cell r="F67">
            <v>248</v>
          </cell>
          <cell r="G67">
            <v>0</v>
          </cell>
        </row>
        <row r="68">
          <cell r="B68" t="str">
            <v>LESS THAN 100</v>
          </cell>
          <cell r="C68">
            <v>24</v>
          </cell>
          <cell r="D68">
            <v>10</v>
          </cell>
          <cell r="E68">
            <v>10</v>
          </cell>
          <cell r="F68">
            <v>221</v>
          </cell>
          <cell r="G68">
            <v>0</v>
          </cell>
        </row>
      </sheetData>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1.xml"/><Relationship Id="rId3" Type="http://schemas.openxmlformats.org/officeDocument/2006/relationships/vmlDrawing" Target="../drawings/vmlDrawing7.vml"/><Relationship Id="rId7" Type="http://schemas.openxmlformats.org/officeDocument/2006/relationships/ctrlProp" Target="../ctrlProps/ctrlProp130.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129.xml"/><Relationship Id="rId5" Type="http://schemas.openxmlformats.org/officeDocument/2006/relationships/ctrlProp" Target="../ctrlProps/ctrlProp128.xml"/><Relationship Id="rId10" Type="http://schemas.openxmlformats.org/officeDocument/2006/relationships/ctrlProp" Target="../ctrlProps/ctrlProp133.xml"/><Relationship Id="rId4" Type="http://schemas.openxmlformats.org/officeDocument/2006/relationships/ctrlProp" Target="../ctrlProps/ctrlProp127.xml"/><Relationship Id="rId9" Type="http://schemas.openxmlformats.org/officeDocument/2006/relationships/ctrlProp" Target="../ctrlProps/ctrlProp1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38.xml"/><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 Type="http://schemas.openxmlformats.org/officeDocument/2006/relationships/vmlDrawing" Target="../drawings/vmlDrawing8.vml"/><Relationship Id="rId21" Type="http://schemas.openxmlformats.org/officeDocument/2006/relationships/ctrlProp" Target="../ctrlProps/ctrlProp151.xml"/><Relationship Id="rId7" Type="http://schemas.openxmlformats.org/officeDocument/2006/relationships/ctrlProp" Target="../ctrlProps/ctrlProp137.x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2" Type="http://schemas.openxmlformats.org/officeDocument/2006/relationships/drawing" Target="../drawings/drawing8.xml"/><Relationship Id="rId16" Type="http://schemas.openxmlformats.org/officeDocument/2006/relationships/ctrlProp" Target="../ctrlProps/ctrlProp146.xml"/><Relationship Id="rId20" Type="http://schemas.openxmlformats.org/officeDocument/2006/relationships/ctrlProp" Target="../ctrlProps/ctrlProp150.xml"/><Relationship Id="rId29" Type="http://schemas.openxmlformats.org/officeDocument/2006/relationships/ctrlProp" Target="../ctrlProps/ctrlProp159.xml"/><Relationship Id="rId1" Type="http://schemas.openxmlformats.org/officeDocument/2006/relationships/printerSettings" Target="../printerSettings/printerSettings11.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10" Type="http://schemas.openxmlformats.org/officeDocument/2006/relationships/ctrlProp" Target="../ctrlProps/ctrlProp140.xml"/><Relationship Id="rId19" Type="http://schemas.openxmlformats.org/officeDocument/2006/relationships/ctrlProp" Target="../ctrlProps/ctrlProp149.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 Type="http://schemas.openxmlformats.org/officeDocument/2006/relationships/vmlDrawing" Target="../drawings/vmlDrawing9.vml"/><Relationship Id="rId21" Type="http://schemas.openxmlformats.org/officeDocument/2006/relationships/ctrlProp" Target="../ctrlProps/ctrlProp177.xml"/><Relationship Id="rId7" Type="http://schemas.openxmlformats.org/officeDocument/2006/relationships/ctrlProp" Target="../ctrlProps/ctrlProp163.x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2" Type="http://schemas.openxmlformats.org/officeDocument/2006/relationships/drawing" Target="../drawings/drawing9.xml"/><Relationship Id="rId16" Type="http://schemas.openxmlformats.org/officeDocument/2006/relationships/ctrlProp" Target="../ctrlProps/ctrlProp172.xml"/><Relationship Id="rId20" Type="http://schemas.openxmlformats.org/officeDocument/2006/relationships/ctrlProp" Target="../ctrlProps/ctrlProp176.xml"/><Relationship Id="rId1" Type="http://schemas.openxmlformats.org/officeDocument/2006/relationships/printerSettings" Target="../printerSettings/printerSettings12.bin"/><Relationship Id="rId6" Type="http://schemas.openxmlformats.org/officeDocument/2006/relationships/ctrlProp" Target="../ctrlProps/ctrlProp162.xml"/><Relationship Id="rId11" Type="http://schemas.openxmlformats.org/officeDocument/2006/relationships/ctrlProp" Target="../ctrlProps/ctrlProp167.xml"/><Relationship Id="rId24" Type="http://schemas.openxmlformats.org/officeDocument/2006/relationships/ctrlProp" Target="../ctrlProps/ctrlProp180.xml"/><Relationship Id="rId5" Type="http://schemas.openxmlformats.org/officeDocument/2006/relationships/ctrlProp" Target="../ctrlProps/ctrlProp161.xml"/><Relationship Id="rId15" Type="http://schemas.openxmlformats.org/officeDocument/2006/relationships/ctrlProp" Target="../ctrlProps/ctrlProp171.xml"/><Relationship Id="rId23" Type="http://schemas.openxmlformats.org/officeDocument/2006/relationships/ctrlProp" Target="../ctrlProps/ctrlProp179.xml"/><Relationship Id="rId10" Type="http://schemas.openxmlformats.org/officeDocument/2006/relationships/ctrlProp" Target="../ctrlProps/ctrlProp166.xml"/><Relationship Id="rId19" Type="http://schemas.openxmlformats.org/officeDocument/2006/relationships/ctrlProp" Target="../ctrlProps/ctrlProp175.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2.v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9.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3.vml"/><Relationship Id="rId21" Type="http://schemas.openxmlformats.org/officeDocument/2006/relationships/ctrlProp" Target="../ctrlProps/ctrlProp69.xml"/><Relationship Id="rId34" Type="http://schemas.openxmlformats.org/officeDocument/2006/relationships/ctrlProp" Target="../ctrlProps/ctrlProp8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1" Type="http://schemas.openxmlformats.org/officeDocument/2006/relationships/printerSettings" Target="../printerSettings/printerSettings6.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4.xml"/><Relationship Id="rId3" Type="http://schemas.openxmlformats.org/officeDocument/2006/relationships/vmlDrawing" Target="../drawings/vmlDrawing4.vml"/><Relationship Id="rId7" Type="http://schemas.openxmlformats.org/officeDocument/2006/relationships/ctrlProp" Target="../ctrlProps/ctrlProp93.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92.xml"/><Relationship Id="rId5" Type="http://schemas.openxmlformats.org/officeDocument/2006/relationships/ctrlProp" Target="../ctrlProps/ctrlProp91.xml"/><Relationship Id="rId10" Type="http://schemas.openxmlformats.org/officeDocument/2006/relationships/ctrlProp" Target="../ctrlProps/ctrlProp96.xml"/><Relationship Id="rId4" Type="http://schemas.openxmlformats.org/officeDocument/2006/relationships/ctrlProp" Target="../ctrlProps/ctrlProp90.xml"/><Relationship Id="rId9" Type="http://schemas.openxmlformats.org/officeDocument/2006/relationships/ctrlProp" Target="../ctrlProps/ctrlProp9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1.xml"/><Relationship Id="rId3" Type="http://schemas.openxmlformats.org/officeDocument/2006/relationships/vmlDrawing" Target="../drawings/vmlDrawing5.vml"/><Relationship Id="rId7" Type="http://schemas.openxmlformats.org/officeDocument/2006/relationships/ctrlProp" Target="../ctrlProps/ctrlProp100.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99.xml"/><Relationship Id="rId11" Type="http://schemas.openxmlformats.org/officeDocument/2006/relationships/ctrlProp" Target="../ctrlProps/ctrlProp104.xml"/><Relationship Id="rId5" Type="http://schemas.openxmlformats.org/officeDocument/2006/relationships/ctrlProp" Target="../ctrlProps/ctrlProp98.xml"/><Relationship Id="rId10" Type="http://schemas.openxmlformats.org/officeDocument/2006/relationships/ctrlProp" Target="../ctrlProps/ctrlProp103.xml"/><Relationship Id="rId4" Type="http://schemas.openxmlformats.org/officeDocument/2006/relationships/ctrlProp" Target="../ctrlProps/ctrlProp97.xml"/><Relationship Id="rId9" Type="http://schemas.openxmlformats.org/officeDocument/2006/relationships/ctrlProp" Target="../ctrlProps/ctrlProp10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3" Type="http://schemas.openxmlformats.org/officeDocument/2006/relationships/vmlDrawing" Target="../drawings/vmlDrawing6.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2" Type="http://schemas.openxmlformats.org/officeDocument/2006/relationships/drawing" Target="../drawings/drawing6.xml"/><Relationship Id="rId16" Type="http://schemas.openxmlformats.org/officeDocument/2006/relationships/ctrlProp" Target="../ctrlProps/ctrlProp117.xml"/><Relationship Id="rId20" Type="http://schemas.openxmlformats.org/officeDocument/2006/relationships/ctrlProp" Target="../ctrlProps/ctrlProp121.xml"/><Relationship Id="rId1" Type="http://schemas.openxmlformats.org/officeDocument/2006/relationships/printerSettings" Target="../printerSettings/printerSettings9.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tabSelected="1" zoomScale="90" zoomScaleNormal="90" workbookViewId="0">
      <selection activeCell="H16" sqref="H16"/>
    </sheetView>
  </sheetViews>
  <sheetFormatPr defaultRowHeight="12.75" x14ac:dyDescent="0.2"/>
  <cols>
    <col min="1" max="1" width="99.42578125" customWidth="1"/>
  </cols>
  <sheetData>
    <row r="1" spans="1:1" ht="33" customHeight="1" thickBot="1" x14ac:dyDescent="0.25">
      <c r="A1" s="386" t="s">
        <v>121</v>
      </c>
    </row>
    <row r="2" spans="1:1" s="1" customFormat="1" ht="124.15" customHeight="1" thickTop="1" x14ac:dyDescent="0.2">
      <c r="A2" s="159" t="s">
        <v>374</v>
      </c>
    </row>
    <row r="3" spans="1:1" ht="127.9" customHeight="1" x14ac:dyDescent="0.2">
      <c r="A3" s="159" t="s">
        <v>405</v>
      </c>
    </row>
    <row r="4" spans="1:1" ht="19.899999999999999" customHeight="1" x14ac:dyDescent="0.2">
      <c r="A4" s="363" t="s">
        <v>49</v>
      </c>
    </row>
    <row r="5" spans="1:1" ht="19.899999999999999" customHeight="1" x14ac:dyDescent="0.2">
      <c r="A5" s="77" t="s">
        <v>50</v>
      </c>
    </row>
    <row r="6" spans="1:1" ht="19.899999999999999" customHeight="1" x14ac:dyDescent="0.2">
      <c r="A6" s="77" t="s">
        <v>51</v>
      </c>
    </row>
    <row r="7" spans="1:1" ht="19.899999999999999" customHeight="1" x14ac:dyDescent="0.2">
      <c r="A7" s="77" t="s">
        <v>52</v>
      </c>
    </row>
    <row r="8" spans="1:1" ht="19.899999999999999" customHeight="1" x14ac:dyDescent="0.2">
      <c r="A8" s="364" t="s">
        <v>53</v>
      </c>
    </row>
    <row r="9" spans="1:1" ht="19.899999999999999" customHeight="1" x14ac:dyDescent="0.2">
      <c r="A9" s="77" t="s">
        <v>118</v>
      </c>
    </row>
    <row r="10" spans="1:1" ht="19.899999999999999" customHeight="1" x14ac:dyDescent="0.2">
      <c r="A10" s="77" t="s">
        <v>212</v>
      </c>
    </row>
    <row r="11" spans="1:1" ht="19.899999999999999" customHeight="1" x14ac:dyDescent="0.2">
      <c r="A11" s="364" t="s">
        <v>124</v>
      </c>
    </row>
    <row r="12" spans="1:1" ht="19.899999999999999" customHeight="1" x14ac:dyDescent="0.2">
      <c r="A12" s="77" t="s">
        <v>119</v>
      </c>
    </row>
    <row r="13" spans="1:1" ht="19.899999999999999" customHeight="1" x14ac:dyDescent="0.2">
      <c r="A13" s="77" t="s">
        <v>120</v>
      </c>
    </row>
    <row r="14" spans="1:1" ht="19.899999999999999" customHeight="1" x14ac:dyDescent="0.2">
      <c r="A14" s="364" t="s">
        <v>54</v>
      </c>
    </row>
    <row r="15" spans="1:1" ht="19.899999999999999" customHeight="1" x14ac:dyDescent="0.2">
      <c r="A15" s="77" t="s">
        <v>55</v>
      </c>
    </row>
    <row r="16" spans="1:1" ht="19.899999999999999" customHeight="1" x14ac:dyDescent="0.2">
      <c r="A16" s="364" t="s">
        <v>73</v>
      </c>
    </row>
    <row r="17" spans="1:2" ht="19.899999999999999" customHeight="1" x14ac:dyDescent="0.2">
      <c r="A17" s="77" t="s">
        <v>74</v>
      </c>
    </row>
    <row r="18" spans="1:2" ht="19.899999999999999" customHeight="1" x14ac:dyDescent="0.2">
      <c r="A18" s="363" t="s">
        <v>2</v>
      </c>
    </row>
    <row r="19" spans="1:2" ht="19.899999999999999" customHeight="1" x14ac:dyDescent="0.2">
      <c r="A19" s="382" t="s">
        <v>397</v>
      </c>
      <c r="B19" s="79"/>
    </row>
    <row r="20" spans="1:2" ht="19.899999999999999" customHeight="1" x14ac:dyDescent="0.2">
      <c r="A20" s="365" t="s">
        <v>230</v>
      </c>
    </row>
    <row r="21" spans="1:2" ht="19.899999999999999" customHeight="1" x14ac:dyDescent="0.2">
      <c r="A21" s="383" t="s">
        <v>231</v>
      </c>
    </row>
    <row r="22" spans="1:2" ht="19.899999999999999" customHeight="1" x14ac:dyDescent="0.2">
      <c r="A22" s="365" t="s">
        <v>232</v>
      </c>
    </row>
    <row r="23" spans="1:2" ht="19.899999999999999" customHeight="1" x14ac:dyDescent="0.2">
      <c r="A23" s="383" t="s">
        <v>237</v>
      </c>
    </row>
    <row r="24" spans="1:2" ht="19.899999999999999" customHeight="1" x14ac:dyDescent="0.2">
      <c r="A24" s="364" t="s">
        <v>72</v>
      </c>
    </row>
    <row r="25" spans="1:2" ht="85.15" customHeight="1" x14ac:dyDescent="0.2">
      <c r="A25" s="384" t="s">
        <v>373</v>
      </c>
    </row>
  </sheetData>
  <pageMargins left="0.7" right="0.7" top="0.75" bottom="0.75" header="0.3" footer="0.3"/>
  <pageSetup scale="92" orientation="portrait" r:id="rId1"/>
  <headerFooter>
    <oddHeader>&amp;LIntroduction</oddHeader>
    <oddFooter>&amp;C&amp;A&amp;RPage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zoomScale="90" zoomScaleNormal="90" zoomScaleSheetLayoutView="100" workbookViewId="0">
      <selection activeCell="B10" sqref="B10"/>
    </sheetView>
  </sheetViews>
  <sheetFormatPr defaultColWidth="9.140625" defaultRowHeight="15.75" x14ac:dyDescent="0.25"/>
  <cols>
    <col min="1" max="1" width="11.28515625" style="78" customWidth="1"/>
    <col min="2" max="2" width="68.85546875" style="78" customWidth="1"/>
    <col min="3" max="3" width="17.42578125" style="78" customWidth="1"/>
    <col min="4" max="4" width="8.85546875" style="78" customWidth="1"/>
    <col min="5" max="5" width="8.85546875" style="78" hidden="1" customWidth="1"/>
    <col min="6" max="6" width="14.42578125" style="78" customWidth="1"/>
    <col min="7" max="7" width="37.140625" style="78" customWidth="1"/>
    <col min="8" max="8" width="33.5703125" style="78" customWidth="1"/>
    <col min="9" max="16384" width="9.140625" style="78"/>
  </cols>
  <sheetData>
    <row r="1" spans="1:7" x14ac:dyDescent="0.25">
      <c r="A1" s="11" t="s">
        <v>116</v>
      </c>
      <c r="D1" s="112"/>
    </row>
    <row r="2" spans="1:7" x14ac:dyDescent="0.25">
      <c r="A2" s="12"/>
      <c r="D2" s="112"/>
    </row>
    <row r="3" spans="1:7" x14ac:dyDescent="0.25">
      <c r="A3" s="415" t="s">
        <v>44</v>
      </c>
      <c r="B3" s="415"/>
      <c r="C3" s="172"/>
      <c r="D3" s="112"/>
    </row>
    <row r="4" spans="1:7" s="1" customFormat="1" x14ac:dyDescent="0.25">
      <c r="A4" s="281" t="s">
        <v>372</v>
      </c>
      <c r="B4" s="252"/>
      <c r="C4" s="253"/>
      <c r="D4" s="171"/>
      <c r="E4" s="173"/>
    </row>
    <row r="5" spans="1:7" s="1" customFormat="1" x14ac:dyDescent="0.25">
      <c r="A5" s="390" t="s">
        <v>396</v>
      </c>
      <c r="B5" s="390"/>
      <c r="C5" s="390"/>
      <c r="D5" s="171"/>
      <c r="E5" s="173"/>
    </row>
    <row r="6" spans="1:7" ht="15.75" customHeight="1" thickBot="1" x14ac:dyDescent="0.3">
      <c r="A6" s="326"/>
      <c r="B6" s="327"/>
      <c r="D6" s="98"/>
    </row>
    <row r="7" spans="1:7" ht="37.9" customHeight="1" thickTop="1" thickBot="1" x14ac:dyDescent="0.3">
      <c r="A7" s="28"/>
      <c r="B7" s="111"/>
      <c r="C7" s="373" t="s">
        <v>63</v>
      </c>
      <c r="D7" s="81" t="s">
        <v>16</v>
      </c>
      <c r="E7" s="81" t="s">
        <v>17</v>
      </c>
      <c r="F7" s="175"/>
    </row>
    <row r="8" spans="1:7" ht="40.15" customHeight="1" thickTop="1" x14ac:dyDescent="0.25">
      <c r="A8" s="9" t="s">
        <v>77</v>
      </c>
      <c r="B8" s="10" t="s">
        <v>410</v>
      </c>
      <c r="C8" s="367" t="b">
        <v>0</v>
      </c>
      <c r="D8" s="98">
        <v>2</v>
      </c>
      <c r="E8" s="98">
        <f t="shared" ref="E8:E14" si="0">IF(C8,D8,0)</f>
        <v>0</v>
      </c>
    </row>
    <row r="9" spans="1:7" ht="40.15" customHeight="1" x14ac:dyDescent="0.25">
      <c r="A9" s="9" t="s">
        <v>154</v>
      </c>
      <c r="B9" s="218" t="s">
        <v>314</v>
      </c>
      <c r="C9" s="367" t="b">
        <v>0</v>
      </c>
      <c r="D9" s="98">
        <v>1</v>
      </c>
      <c r="E9" s="98">
        <f t="shared" si="0"/>
        <v>0</v>
      </c>
      <c r="F9" s="54"/>
    </row>
    <row r="10" spans="1:7" ht="26.25" customHeight="1" x14ac:dyDescent="0.25">
      <c r="A10" s="9" t="s">
        <v>45</v>
      </c>
      <c r="B10" s="182" t="s">
        <v>411</v>
      </c>
      <c r="C10" s="367" t="b">
        <v>0</v>
      </c>
      <c r="D10" s="98">
        <v>2</v>
      </c>
      <c r="E10" s="98">
        <f t="shared" si="0"/>
        <v>0</v>
      </c>
      <c r="F10" s="54"/>
    </row>
    <row r="11" spans="1:7" ht="48" customHeight="1" x14ac:dyDescent="0.25">
      <c r="A11" s="9" t="s">
        <v>88</v>
      </c>
      <c r="B11" s="83" t="s">
        <v>315</v>
      </c>
      <c r="C11" s="367" t="b">
        <v>0</v>
      </c>
      <c r="D11" s="98">
        <v>2</v>
      </c>
      <c r="E11" s="98">
        <f t="shared" si="0"/>
        <v>0</v>
      </c>
      <c r="F11" s="54"/>
    </row>
    <row r="12" spans="1:7" ht="54.95" customHeight="1" x14ac:dyDescent="0.25">
      <c r="A12" s="9" t="s">
        <v>215</v>
      </c>
      <c r="B12" s="218" t="s">
        <v>316</v>
      </c>
      <c r="C12" s="367" t="b">
        <v>0</v>
      </c>
      <c r="D12" s="98">
        <v>2</v>
      </c>
      <c r="E12" s="98">
        <f t="shared" si="0"/>
        <v>0</v>
      </c>
      <c r="G12" s="23"/>
    </row>
    <row r="13" spans="1:7" ht="54.95" customHeight="1" x14ac:dyDescent="0.25">
      <c r="A13" s="9" t="s">
        <v>117</v>
      </c>
      <c r="B13" s="218" t="s">
        <v>317</v>
      </c>
      <c r="C13" s="367" t="b">
        <v>0</v>
      </c>
      <c r="D13" s="98">
        <v>1</v>
      </c>
      <c r="E13" s="98">
        <f t="shared" si="0"/>
        <v>0</v>
      </c>
      <c r="F13" s="54"/>
      <c r="G13" s="110"/>
    </row>
    <row r="14" spans="1:7" ht="39" customHeight="1" thickBot="1" x14ac:dyDescent="0.3">
      <c r="A14" s="29" t="s">
        <v>227</v>
      </c>
      <c r="B14" s="92" t="s">
        <v>318</v>
      </c>
      <c r="C14" s="367" t="b">
        <v>0</v>
      </c>
      <c r="D14" s="98">
        <v>1</v>
      </c>
      <c r="E14" s="98">
        <f t="shared" si="0"/>
        <v>0</v>
      </c>
      <c r="F14" s="155"/>
    </row>
    <row r="15" spans="1:7" ht="29.25" customHeight="1" thickTop="1" thickBot="1" x14ac:dyDescent="0.3">
      <c r="A15" s="82"/>
      <c r="B15" s="27"/>
      <c r="C15" s="118"/>
      <c r="D15" s="98"/>
      <c r="E15" s="112"/>
      <c r="F15" s="23"/>
      <c r="G15" s="23"/>
    </row>
    <row r="16" spans="1:7" s="15" customFormat="1" ht="31.5" customHeight="1" thickBot="1" x14ac:dyDescent="0.3">
      <c r="A16" s="14"/>
      <c r="B16" s="96" t="s">
        <v>47</v>
      </c>
      <c r="C16" s="109">
        <f>E16/D16</f>
        <v>0</v>
      </c>
      <c r="D16" s="106">
        <f>SUM(D8:D14)</f>
        <v>11</v>
      </c>
      <c r="E16" s="106">
        <f>SUM(E8:E14)</f>
        <v>0</v>
      </c>
      <c r="F16" s="23"/>
      <c r="G16" s="23"/>
    </row>
    <row r="17" spans="1:7" s="15" customFormat="1" ht="31.5" customHeight="1" thickBot="1" x14ac:dyDescent="0.3">
      <c r="A17" s="14"/>
      <c r="F17" s="23"/>
      <c r="G17" s="23"/>
    </row>
    <row r="18" spans="1:7" s="15" customFormat="1" ht="100.15" customHeight="1" thickBot="1" x14ac:dyDescent="0.3">
      <c r="A18" s="14"/>
      <c r="B18" s="101" t="s">
        <v>48</v>
      </c>
      <c r="C18" s="278"/>
      <c r="G18" s="85"/>
    </row>
    <row r="19" spans="1:7" x14ac:dyDescent="0.25">
      <c r="G19" s="85"/>
    </row>
    <row r="20" spans="1:7" x14ac:dyDescent="0.25">
      <c r="G20" s="85"/>
    </row>
    <row r="21" spans="1:7" x14ac:dyDescent="0.25">
      <c r="G21" s="85"/>
    </row>
    <row r="22" spans="1:7" x14ac:dyDescent="0.25">
      <c r="G22" s="85"/>
    </row>
    <row r="23" spans="1:7" x14ac:dyDescent="0.25">
      <c r="G23" s="85"/>
    </row>
  </sheetData>
  <sortState ref="B8:B13">
    <sortCondition ref="B8"/>
  </sortState>
  <mergeCells count="2">
    <mergeCell ref="A3:B3"/>
    <mergeCell ref="A5:C5"/>
  </mergeCells>
  <pageMargins left="0.7" right="0.7" top="0.75" bottom="0.75" header="0.3" footer="0.3"/>
  <pageSetup scale="55" orientation="portrait" r:id="rId1"/>
  <headerFooter>
    <oddHeader xml:space="preserve">&amp;LMetric 3.2 
Outreach Requirements
</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mc:AlternateContent xmlns:mc="http://schemas.openxmlformats.org/markup-compatibility/2006">
          <mc:Choice Requires="x14">
            <control shapeId="65542" r:id="rId7" name="Check Box 6">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65544" r:id="rId8" name="Check Box 8">
              <controlPr defaultSize="0" autoFill="0" autoLine="0" autoPict="0">
                <anchor moveWithCells="1">
                  <from>
                    <xdr:col>2</xdr:col>
                    <xdr:colOff>419100</xdr:colOff>
                    <xdr:row>12</xdr:row>
                    <xdr:rowOff>0</xdr:rowOff>
                  </from>
                  <to>
                    <xdr:col>2</xdr:col>
                    <xdr:colOff>609600</xdr:colOff>
                    <xdr:row>12</xdr:row>
                    <xdr:rowOff>209550</xdr:rowOff>
                  </to>
                </anchor>
              </controlPr>
            </control>
          </mc:Choice>
        </mc:AlternateContent>
        <mc:AlternateContent xmlns:mc="http://schemas.openxmlformats.org/markup-compatibility/2006">
          <mc:Choice Requires="x14">
            <control shapeId="65545" r:id="rId9" name="Check Box 9">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65546" r:id="rId10" name="Check Box 10">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7"/>
  <sheetViews>
    <sheetView topLeftCell="A25" zoomScale="90" zoomScaleNormal="90" zoomScaleSheetLayoutView="90" workbookViewId="0">
      <selection activeCell="C21" sqref="C21"/>
    </sheetView>
  </sheetViews>
  <sheetFormatPr defaultColWidth="9.140625" defaultRowHeight="12.75" x14ac:dyDescent="0.2"/>
  <cols>
    <col min="1" max="1" width="9.140625" style="102"/>
    <col min="2" max="2" width="66.85546875" style="102" customWidth="1"/>
    <col min="3" max="3" width="18.85546875" style="102" customWidth="1"/>
    <col min="4" max="4" width="8.85546875" style="102" customWidth="1"/>
    <col min="5" max="5" width="8.85546875" style="102" hidden="1" customWidth="1"/>
    <col min="6" max="7" width="9.140625" style="102" customWidth="1"/>
    <col min="8" max="16384" width="9.140625" style="102"/>
  </cols>
  <sheetData>
    <row r="1" spans="1:5" ht="15.75" x14ac:dyDescent="0.25">
      <c r="A1" s="392" t="s">
        <v>56</v>
      </c>
      <c r="B1" s="392"/>
      <c r="C1" s="392"/>
    </row>
    <row r="2" spans="1:5" ht="15.75" x14ac:dyDescent="0.25">
      <c r="A2" s="217"/>
      <c r="B2" s="217"/>
      <c r="C2" s="217"/>
    </row>
    <row r="3" spans="1:5" s="78" customFormat="1" ht="15.75" x14ac:dyDescent="0.25">
      <c r="A3" s="415" t="s">
        <v>44</v>
      </c>
      <c r="B3" s="415"/>
      <c r="C3" s="172"/>
      <c r="D3" s="112"/>
    </row>
    <row r="4" spans="1:5" s="1" customFormat="1" ht="15.75" x14ac:dyDescent="0.25">
      <c r="A4" s="281" t="s">
        <v>372</v>
      </c>
      <c r="B4" s="252"/>
      <c r="C4" s="253"/>
      <c r="D4" s="171"/>
      <c r="E4" s="173"/>
    </row>
    <row r="5" spans="1:5" s="1" customFormat="1" ht="15.75" x14ac:dyDescent="0.25">
      <c r="A5" s="390" t="s">
        <v>396</v>
      </c>
      <c r="B5" s="390"/>
      <c r="C5" s="390"/>
      <c r="D5" s="171"/>
      <c r="E5" s="173"/>
    </row>
    <row r="6" spans="1:5" ht="16.5" thickBot="1" x14ac:dyDescent="0.3">
      <c r="A6" s="325"/>
      <c r="B6" s="325"/>
      <c r="C6" s="217"/>
    </row>
    <row r="7" spans="1:5" ht="34.15" customHeight="1" thickTop="1" thickBot="1" x14ac:dyDescent="0.3">
      <c r="A7" s="75"/>
      <c r="B7" s="164"/>
      <c r="C7" s="334" t="s">
        <v>13</v>
      </c>
      <c r="D7" s="72" t="s">
        <v>16</v>
      </c>
      <c r="E7" s="73" t="s">
        <v>17</v>
      </c>
    </row>
    <row r="8" spans="1:5" s="67" customFormat="1" ht="23.25" customHeight="1" thickTop="1" thickBot="1" x14ac:dyDescent="0.3">
      <c r="A8" s="425" t="s">
        <v>160</v>
      </c>
      <c r="B8" s="426"/>
      <c r="C8" s="424"/>
      <c r="D8" s="221"/>
      <c r="E8" s="106"/>
    </row>
    <row r="9" spans="1:5" customFormat="1" ht="36.75" customHeight="1" thickTop="1" x14ac:dyDescent="0.25">
      <c r="A9" s="16"/>
      <c r="B9" s="10" t="s">
        <v>155</v>
      </c>
      <c r="C9" s="279"/>
      <c r="D9" s="222"/>
      <c r="E9" s="223"/>
    </row>
    <row r="10" spans="1:5" customFormat="1" ht="21" customHeight="1" x14ac:dyDescent="0.2">
      <c r="A10" s="16" t="s">
        <v>28</v>
      </c>
      <c r="B10" s="329" t="s">
        <v>161</v>
      </c>
      <c r="C10" s="97" t="b">
        <v>0</v>
      </c>
      <c r="D10" s="222">
        <v>1</v>
      </c>
      <c r="E10" s="98">
        <f t="shared" ref="E10:E22" si="0">IF(C10,D10,0)</f>
        <v>0</v>
      </c>
    </row>
    <row r="11" spans="1:5" customFormat="1" ht="18.75" customHeight="1" x14ac:dyDescent="0.2">
      <c r="A11" s="16" t="s">
        <v>29</v>
      </c>
      <c r="B11" s="329" t="s">
        <v>162</v>
      </c>
      <c r="C11" s="97" t="b">
        <v>0</v>
      </c>
      <c r="D11" s="222">
        <v>1</v>
      </c>
      <c r="E11" s="98">
        <f t="shared" si="0"/>
        <v>0</v>
      </c>
    </row>
    <row r="12" spans="1:5" customFormat="1" ht="18" customHeight="1" x14ac:dyDescent="0.2">
      <c r="A12" s="16" t="s">
        <v>30</v>
      </c>
      <c r="B12" s="329" t="s">
        <v>158</v>
      </c>
      <c r="C12" s="97" t="b">
        <v>0</v>
      </c>
      <c r="D12" s="222">
        <v>1</v>
      </c>
      <c r="E12" s="98">
        <f t="shared" si="0"/>
        <v>0</v>
      </c>
    </row>
    <row r="13" spans="1:5" customFormat="1" ht="21" customHeight="1" x14ac:dyDescent="0.2">
      <c r="A13" s="16" t="s">
        <v>31</v>
      </c>
      <c r="B13" s="329" t="s">
        <v>159</v>
      </c>
      <c r="C13" s="97" t="b">
        <v>0</v>
      </c>
      <c r="D13" s="222">
        <v>1</v>
      </c>
      <c r="E13" s="98">
        <f t="shared" si="0"/>
        <v>0</v>
      </c>
    </row>
    <row r="14" spans="1:5" customFormat="1" ht="22.5" customHeight="1" x14ac:dyDescent="0.2">
      <c r="A14" s="16" t="s">
        <v>32</v>
      </c>
      <c r="B14" s="329" t="s">
        <v>218</v>
      </c>
      <c r="C14" s="97" t="b">
        <v>0</v>
      </c>
      <c r="D14" s="222">
        <v>1</v>
      </c>
      <c r="E14" s="98">
        <f t="shared" si="0"/>
        <v>0</v>
      </c>
    </row>
    <row r="15" spans="1:5" customFormat="1" ht="22.5" customHeight="1" x14ac:dyDescent="0.2">
      <c r="A15" s="16" t="s">
        <v>33</v>
      </c>
      <c r="B15" s="329" t="s">
        <v>163</v>
      </c>
      <c r="C15" s="97" t="b">
        <v>0</v>
      </c>
      <c r="D15" s="222">
        <v>1</v>
      </c>
      <c r="E15" s="98">
        <f t="shared" si="0"/>
        <v>0</v>
      </c>
    </row>
    <row r="16" spans="1:5" customFormat="1" ht="24.75" customHeight="1" x14ac:dyDescent="0.2">
      <c r="A16" s="16" t="s">
        <v>34</v>
      </c>
      <c r="B16" s="329" t="s">
        <v>164</v>
      </c>
      <c r="C16" s="97" t="b">
        <v>0</v>
      </c>
      <c r="D16" s="222">
        <v>1</v>
      </c>
      <c r="E16" s="98">
        <f t="shared" si="0"/>
        <v>0</v>
      </c>
    </row>
    <row r="17" spans="1:5" customFormat="1" ht="22.5" customHeight="1" x14ac:dyDescent="0.2">
      <c r="A17" s="16" t="s">
        <v>35</v>
      </c>
      <c r="B17" s="224" t="s">
        <v>165</v>
      </c>
      <c r="C17" s="97" t="b">
        <v>0</v>
      </c>
      <c r="D17" s="222">
        <v>2</v>
      </c>
      <c r="E17" s="98">
        <f t="shared" si="0"/>
        <v>0</v>
      </c>
    </row>
    <row r="18" spans="1:5" customFormat="1" ht="22.5" customHeight="1" x14ac:dyDescent="0.2">
      <c r="A18" s="16" t="s">
        <v>36</v>
      </c>
      <c r="B18" s="224" t="s">
        <v>166</v>
      </c>
      <c r="C18" s="97" t="b">
        <v>0</v>
      </c>
      <c r="D18" s="222">
        <v>1</v>
      </c>
      <c r="E18" s="98">
        <f t="shared" si="0"/>
        <v>0</v>
      </c>
    </row>
    <row r="19" spans="1:5" customFormat="1" ht="21.75" customHeight="1" x14ac:dyDescent="0.2">
      <c r="A19" s="16" t="s">
        <v>37</v>
      </c>
      <c r="B19" s="224" t="s">
        <v>216</v>
      </c>
      <c r="C19" s="97" t="b">
        <v>0</v>
      </c>
      <c r="D19" s="222">
        <v>1</v>
      </c>
      <c r="E19" s="98">
        <f t="shared" si="0"/>
        <v>0</v>
      </c>
    </row>
    <row r="20" spans="1:5" customFormat="1" ht="20.25" customHeight="1" x14ac:dyDescent="0.2">
      <c r="A20" s="16" t="s">
        <v>38</v>
      </c>
      <c r="B20" s="224" t="s">
        <v>156</v>
      </c>
      <c r="C20" s="97" t="b">
        <v>0</v>
      </c>
      <c r="D20" s="222">
        <v>1</v>
      </c>
      <c r="E20" s="98">
        <f t="shared" si="0"/>
        <v>0</v>
      </c>
    </row>
    <row r="21" spans="1:5" customFormat="1" ht="22.5" customHeight="1" x14ac:dyDescent="0.2">
      <c r="A21" s="16" t="s">
        <v>168</v>
      </c>
      <c r="B21" s="224" t="s">
        <v>157</v>
      </c>
      <c r="C21" s="97" t="b">
        <v>0</v>
      </c>
      <c r="D21" s="222">
        <v>1</v>
      </c>
      <c r="E21" s="98">
        <f t="shared" si="0"/>
        <v>0</v>
      </c>
    </row>
    <row r="22" spans="1:5" customFormat="1" ht="24.75" customHeight="1" x14ac:dyDescent="0.2">
      <c r="A22" s="16" t="s">
        <v>169</v>
      </c>
      <c r="B22" s="10" t="s">
        <v>304</v>
      </c>
      <c r="C22" s="97" t="b">
        <v>0</v>
      </c>
      <c r="D22" s="222">
        <v>1</v>
      </c>
      <c r="E22" s="98">
        <f t="shared" si="0"/>
        <v>0</v>
      </c>
    </row>
    <row r="23" spans="1:5" ht="37.5" customHeight="1" x14ac:dyDescent="0.2">
      <c r="A23" s="16" t="s">
        <v>170</v>
      </c>
      <c r="B23" s="182" t="s">
        <v>305</v>
      </c>
      <c r="C23" s="97" t="b">
        <v>0</v>
      </c>
      <c r="D23" s="112">
        <v>1</v>
      </c>
      <c r="E23" s="98">
        <f t="shared" ref="E23:E35" si="1">IF(C23,D23,0)</f>
        <v>0</v>
      </c>
    </row>
    <row r="24" spans="1:5" ht="23.25" customHeight="1" x14ac:dyDescent="0.2">
      <c r="A24" s="16" t="s">
        <v>171</v>
      </c>
      <c r="B24" s="10" t="s">
        <v>205</v>
      </c>
      <c r="C24" s="97" t="b">
        <v>0</v>
      </c>
      <c r="D24" s="112">
        <v>1</v>
      </c>
      <c r="E24" s="98">
        <f>IF(C24,D24,0)</f>
        <v>0</v>
      </c>
    </row>
    <row r="25" spans="1:5" ht="21" customHeight="1" thickBot="1" x14ac:dyDescent="0.25">
      <c r="A25" s="68" t="s">
        <v>172</v>
      </c>
      <c r="B25" s="188" t="s">
        <v>206</v>
      </c>
      <c r="C25" s="254" t="b">
        <v>0</v>
      </c>
      <c r="D25" s="112">
        <v>1</v>
      </c>
      <c r="E25" s="98">
        <f>IF(C25,D25,0)</f>
        <v>0</v>
      </c>
    </row>
    <row r="26" spans="1:5" ht="24" customHeight="1" thickTop="1" thickBot="1" x14ac:dyDescent="0.25">
      <c r="A26" s="417" t="s">
        <v>173</v>
      </c>
      <c r="B26" s="423"/>
      <c r="C26" s="424"/>
      <c r="D26" s="112"/>
      <c r="E26" s="98"/>
    </row>
    <row r="27" spans="1:5" s="67" customFormat="1" ht="35.25" customHeight="1" thickTop="1" x14ac:dyDescent="0.25">
      <c r="A27" s="220" t="s">
        <v>174</v>
      </c>
      <c r="B27" s="225" t="s">
        <v>306</v>
      </c>
      <c r="C27" s="97" t="b">
        <v>0</v>
      </c>
      <c r="D27" s="66">
        <v>2</v>
      </c>
      <c r="E27" s="66">
        <f t="shared" ref="E27" si="2">IF(C27,D27,0)</f>
        <v>0</v>
      </c>
    </row>
    <row r="28" spans="1:5" ht="21.75" customHeight="1" x14ac:dyDescent="0.2">
      <c r="A28" s="220" t="s">
        <v>175</v>
      </c>
      <c r="B28" s="10" t="s">
        <v>307</v>
      </c>
      <c r="C28" s="97" t="b">
        <v>0</v>
      </c>
      <c r="D28" s="112">
        <v>1</v>
      </c>
      <c r="E28" s="98">
        <f t="shared" si="1"/>
        <v>0</v>
      </c>
    </row>
    <row r="29" spans="1:5" ht="36.75" customHeight="1" thickBot="1" x14ac:dyDescent="0.25">
      <c r="A29" s="343" t="s">
        <v>176</v>
      </c>
      <c r="B29" s="188" t="s">
        <v>308</v>
      </c>
      <c r="C29" s="254" t="b">
        <v>0</v>
      </c>
      <c r="D29" s="112">
        <v>1</v>
      </c>
      <c r="E29" s="98">
        <f t="shared" si="1"/>
        <v>0</v>
      </c>
    </row>
    <row r="30" spans="1:5" ht="24" customHeight="1" thickTop="1" thickBot="1" x14ac:dyDescent="0.25">
      <c r="A30" s="422" t="s">
        <v>167</v>
      </c>
      <c r="B30" s="423"/>
      <c r="C30" s="424"/>
      <c r="D30" s="112"/>
      <c r="E30" s="98"/>
    </row>
    <row r="31" spans="1:5" ht="22.5" customHeight="1" thickTop="1" x14ac:dyDescent="0.2">
      <c r="A31" s="16" t="s">
        <v>177</v>
      </c>
      <c r="B31" s="10" t="s">
        <v>309</v>
      </c>
      <c r="C31" s="97" t="b">
        <v>0</v>
      </c>
      <c r="D31" s="112">
        <v>3</v>
      </c>
      <c r="E31" s="98">
        <f>IF(C31,D31,0)</f>
        <v>0</v>
      </c>
    </row>
    <row r="32" spans="1:5" ht="52.5" customHeight="1" x14ac:dyDescent="0.2">
      <c r="A32" s="16" t="s">
        <v>178</v>
      </c>
      <c r="B32" s="10" t="s">
        <v>310</v>
      </c>
      <c r="C32" s="97" t="b">
        <v>0</v>
      </c>
      <c r="D32" s="112">
        <v>3</v>
      </c>
      <c r="E32" s="98">
        <f t="shared" si="1"/>
        <v>0</v>
      </c>
    </row>
    <row r="33" spans="1:17" ht="26.25" customHeight="1" x14ac:dyDescent="0.2">
      <c r="A33" s="16" t="s">
        <v>179</v>
      </c>
      <c r="B33" s="10" t="s">
        <v>207</v>
      </c>
      <c r="C33" s="97" t="b">
        <v>0</v>
      </c>
      <c r="D33" s="112">
        <v>3</v>
      </c>
      <c r="E33" s="98">
        <f t="shared" si="1"/>
        <v>0</v>
      </c>
    </row>
    <row r="34" spans="1:17" ht="27" customHeight="1" x14ac:dyDescent="0.2">
      <c r="A34" s="16" t="s">
        <v>180</v>
      </c>
      <c r="B34" s="10" t="s">
        <v>208</v>
      </c>
      <c r="C34" s="97" t="b">
        <v>0</v>
      </c>
      <c r="D34" s="112">
        <v>3</v>
      </c>
      <c r="E34" s="98">
        <f t="shared" si="1"/>
        <v>0</v>
      </c>
    </row>
    <row r="35" spans="1:17" ht="39" customHeight="1" x14ac:dyDescent="0.2">
      <c r="A35" s="16" t="s">
        <v>181</v>
      </c>
      <c r="B35" s="10" t="s">
        <v>311</v>
      </c>
      <c r="C35" s="97" t="b">
        <v>0</v>
      </c>
      <c r="D35" s="112">
        <v>2</v>
      </c>
      <c r="E35" s="98">
        <f t="shared" si="1"/>
        <v>0</v>
      </c>
    </row>
    <row r="36" spans="1:17" ht="33.75" customHeight="1" x14ac:dyDescent="0.2">
      <c r="A36" s="16" t="s">
        <v>194</v>
      </c>
      <c r="B36" s="158" t="s">
        <v>312</v>
      </c>
      <c r="C36" s="97" t="b">
        <v>0</v>
      </c>
      <c r="D36" s="112">
        <v>2</v>
      </c>
      <c r="E36" s="98">
        <f t="shared" ref="E36" si="3">IF(C36,D36,0)</f>
        <v>0</v>
      </c>
    </row>
    <row r="37" spans="1:17" customFormat="1" ht="54" customHeight="1" thickBot="1" x14ac:dyDescent="0.25">
      <c r="A37" s="68" t="s">
        <v>219</v>
      </c>
      <c r="B37" s="245" t="s">
        <v>313</v>
      </c>
      <c r="C37" s="97" t="b">
        <v>0</v>
      </c>
      <c r="D37" s="66">
        <v>2</v>
      </c>
      <c r="E37" s="66">
        <f>IF(C37,D37,0)</f>
        <v>0</v>
      </c>
    </row>
    <row r="38" spans="1:17" ht="31.5" customHeight="1" thickTop="1" thickBot="1" x14ac:dyDescent="0.3">
      <c r="A38" s="69"/>
      <c r="B38" s="105"/>
      <c r="C38" s="115"/>
      <c r="D38" s="98"/>
      <c r="E38" s="98"/>
    </row>
    <row r="39" spans="1:17" s="15" customFormat="1" ht="31.5" customHeight="1" thickBot="1" x14ac:dyDescent="0.3">
      <c r="A39" s="14"/>
      <c r="B39" s="94" t="s">
        <v>47</v>
      </c>
      <c r="C39" s="109">
        <f>E39/D39</f>
        <v>0</v>
      </c>
      <c r="D39" s="106">
        <f>SUM(D10:D37)</f>
        <v>39</v>
      </c>
      <c r="E39" s="106">
        <f>SUM(E10:E37)</f>
        <v>0</v>
      </c>
      <c r="Q39" s="105"/>
    </row>
    <row r="40" spans="1:17" s="15" customFormat="1" ht="31.5" customHeight="1" thickBot="1" x14ac:dyDescent="0.3">
      <c r="A40" s="14"/>
      <c r="Q40" s="105"/>
    </row>
    <row r="41" spans="1:17" s="15" customFormat="1" ht="100.15" customHeight="1" thickBot="1" x14ac:dyDescent="0.3">
      <c r="A41" s="14"/>
      <c r="B41" s="101" t="s">
        <v>48</v>
      </c>
      <c r="C41" s="278"/>
      <c r="Q41" s="105"/>
    </row>
    <row r="42" spans="1:17" s="104" customFormat="1" ht="38.25" customHeight="1" x14ac:dyDescent="0.25">
      <c r="A42" s="84"/>
      <c r="B42" s="105"/>
      <c r="C42" s="116"/>
      <c r="D42" s="103"/>
      <c r="E42" s="103"/>
    </row>
    <row r="43" spans="1:17" s="104" customFormat="1" ht="38.25" customHeight="1" x14ac:dyDescent="0.25">
      <c r="A43" s="84"/>
      <c r="B43" s="105"/>
      <c r="C43" s="116"/>
      <c r="D43" s="103"/>
      <c r="E43" s="103"/>
    </row>
    <row r="44" spans="1:17" s="104" customFormat="1" ht="38.25" customHeight="1" x14ac:dyDescent="0.25">
      <c r="A44" s="84"/>
      <c r="B44" s="105"/>
      <c r="C44" s="116"/>
      <c r="D44" s="103"/>
      <c r="E44" s="103"/>
    </row>
    <row r="45" spans="1:17" s="104" customFormat="1" ht="38.25" customHeight="1" x14ac:dyDescent="0.25">
      <c r="A45" s="84"/>
      <c r="B45" s="105"/>
      <c r="C45" s="116"/>
      <c r="D45" s="103"/>
      <c r="E45" s="103"/>
    </row>
    <row r="46" spans="1:17" s="104" customFormat="1" ht="38.25" customHeight="1" x14ac:dyDescent="0.25">
      <c r="A46" s="84"/>
      <c r="B46" s="105"/>
      <c r="C46" s="116"/>
      <c r="D46" s="103"/>
      <c r="E46" s="103"/>
    </row>
    <row r="47" spans="1:17" s="100" customFormat="1" ht="124.5" customHeight="1" x14ac:dyDescent="0.25">
      <c r="A47" s="117"/>
      <c r="B47" s="421"/>
      <c r="C47" s="421"/>
    </row>
  </sheetData>
  <mergeCells count="7">
    <mergeCell ref="A1:C1"/>
    <mergeCell ref="B47:C47"/>
    <mergeCell ref="A3:B3"/>
    <mergeCell ref="A5:C5"/>
    <mergeCell ref="A30:C30"/>
    <mergeCell ref="A26:C26"/>
    <mergeCell ref="A8:C8"/>
  </mergeCells>
  <pageMargins left="0.7" right="0.7" top="0.75" bottom="0.75" header="0.3" footer="0.3"/>
  <pageSetup scale="63" orientation="portrait" r:id="rId1"/>
  <headerFooter>
    <oddHeader>&amp;LMetric 4.1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2</xdr:col>
                    <xdr:colOff>419100</xdr:colOff>
                    <xdr:row>12</xdr:row>
                    <xdr:rowOff>0</xdr:rowOff>
                  </from>
                  <to>
                    <xdr:col>2</xdr:col>
                    <xdr:colOff>609600</xdr:colOff>
                    <xdr:row>12</xdr:row>
                    <xdr:rowOff>209550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2</xdr:col>
                    <xdr:colOff>419100</xdr:colOff>
                    <xdr:row>18</xdr:row>
                    <xdr:rowOff>0</xdr:rowOff>
                  </from>
                  <to>
                    <xdr:col>2</xdr:col>
                    <xdr:colOff>609600</xdr:colOff>
                    <xdr:row>18</xdr:row>
                    <xdr:rowOff>209550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2</xdr:col>
                    <xdr:colOff>419100</xdr:colOff>
                    <xdr:row>23</xdr:row>
                    <xdr:rowOff>0</xdr:rowOff>
                  </from>
                  <to>
                    <xdr:col>2</xdr:col>
                    <xdr:colOff>609600</xdr:colOff>
                    <xdr:row>23</xdr:row>
                    <xdr:rowOff>209550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2</xdr:col>
                    <xdr:colOff>419100</xdr:colOff>
                    <xdr:row>24</xdr:row>
                    <xdr:rowOff>0</xdr:rowOff>
                  </from>
                  <to>
                    <xdr:col>2</xdr:col>
                    <xdr:colOff>609600</xdr:colOff>
                    <xdr:row>24</xdr:row>
                    <xdr:rowOff>209550</xdr:rowOff>
                  </to>
                </anchor>
              </controlPr>
            </control>
          </mc:Choice>
        </mc:AlternateContent>
        <mc:AlternateContent xmlns:mc="http://schemas.openxmlformats.org/markup-compatibility/2006">
          <mc:Choice Requires="x14">
            <control shapeId="58386" r:id="rId20" name="Check Box 18">
              <controlPr defaultSize="0" autoFill="0" autoLine="0" autoPict="0">
                <anchor moveWithCells="1">
                  <from>
                    <xdr:col>2</xdr:col>
                    <xdr:colOff>409575</xdr:colOff>
                    <xdr:row>26</xdr:row>
                    <xdr:rowOff>123825</xdr:rowOff>
                  </from>
                  <to>
                    <xdr:col>2</xdr:col>
                    <xdr:colOff>600075</xdr:colOff>
                    <xdr:row>26</xdr:row>
                    <xdr:rowOff>333375</xdr:rowOff>
                  </to>
                </anchor>
              </controlPr>
            </control>
          </mc:Choice>
        </mc:AlternateContent>
        <mc:AlternateContent xmlns:mc="http://schemas.openxmlformats.org/markup-compatibility/2006">
          <mc:Choice Requires="x14">
            <control shapeId="58387" r:id="rId21" name="Check Box 19">
              <controlPr defaultSize="0" autoFill="0" autoLine="0" autoPict="0">
                <anchor moveWithCells="1">
                  <from>
                    <xdr:col>2</xdr:col>
                    <xdr:colOff>419100</xdr:colOff>
                    <xdr:row>27</xdr:row>
                    <xdr:rowOff>0</xdr:rowOff>
                  </from>
                  <to>
                    <xdr:col>2</xdr:col>
                    <xdr:colOff>609600</xdr:colOff>
                    <xdr:row>27</xdr:row>
                    <xdr:rowOff>209550</xdr:rowOff>
                  </to>
                </anchor>
              </controlPr>
            </control>
          </mc:Choice>
        </mc:AlternateContent>
        <mc:AlternateContent xmlns:mc="http://schemas.openxmlformats.org/markup-compatibility/2006">
          <mc:Choice Requires="x14">
            <control shapeId="58388" r:id="rId22" name="Check Box 20">
              <controlPr defaultSize="0" autoFill="0" autoLine="0" autoPict="0">
                <anchor moveWithCells="1">
                  <from>
                    <xdr:col>2</xdr:col>
                    <xdr:colOff>428625</xdr:colOff>
                    <xdr:row>28</xdr:row>
                    <xdr:rowOff>133350</xdr:rowOff>
                  </from>
                  <to>
                    <xdr:col>2</xdr:col>
                    <xdr:colOff>619125</xdr:colOff>
                    <xdr:row>28</xdr:row>
                    <xdr:rowOff>342900</xdr:rowOff>
                  </to>
                </anchor>
              </controlPr>
            </control>
          </mc:Choice>
        </mc:AlternateContent>
        <mc:AlternateContent xmlns:mc="http://schemas.openxmlformats.org/markup-compatibility/2006">
          <mc:Choice Requires="x14">
            <control shapeId="58390" r:id="rId23" name="Check Box 22">
              <controlPr defaultSize="0" autoFill="0" autoLine="0" autoPict="0">
                <anchor moveWithCells="1">
                  <from>
                    <xdr:col>2</xdr:col>
                    <xdr:colOff>419100</xdr:colOff>
                    <xdr:row>30</xdr:row>
                    <xdr:rowOff>0</xdr:rowOff>
                  </from>
                  <to>
                    <xdr:col>2</xdr:col>
                    <xdr:colOff>609600</xdr:colOff>
                    <xdr:row>30</xdr:row>
                    <xdr:rowOff>209550</xdr:rowOff>
                  </to>
                </anchor>
              </controlPr>
            </control>
          </mc:Choice>
        </mc:AlternateContent>
        <mc:AlternateContent xmlns:mc="http://schemas.openxmlformats.org/markup-compatibility/2006">
          <mc:Choice Requires="x14">
            <control shapeId="58391" r:id="rId24" name="Check Box 23">
              <controlPr defaultSize="0" autoFill="0" autoLine="0" autoPict="0">
                <anchor moveWithCells="1">
                  <from>
                    <xdr:col>2</xdr:col>
                    <xdr:colOff>438150</xdr:colOff>
                    <xdr:row>31</xdr:row>
                    <xdr:rowOff>219075</xdr:rowOff>
                  </from>
                  <to>
                    <xdr:col>2</xdr:col>
                    <xdr:colOff>628650</xdr:colOff>
                    <xdr:row>31</xdr:row>
                    <xdr:rowOff>428625</xdr:rowOff>
                  </to>
                </anchor>
              </controlPr>
            </control>
          </mc:Choice>
        </mc:AlternateContent>
        <mc:AlternateContent xmlns:mc="http://schemas.openxmlformats.org/markup-compatibility/2006">
          <mc:Choice Requires="x14">
            <control shapeId="58392" r:id="rId25" name="Check Box 24">
              <controlPr defaultSize="0" autoFill="0" autoLine="0" autoPict="0">
                <anchor moveWithCells="1">
                  <from>
                    <xdr:col>2</xdr:col>
                    <xdr:colOff>419100</xdr:colOff>
                    <xdr:row>32</xdr:row>
                    <xdr:rowOff>0</xdr:rowOff>
                  </from>
                  <to>
                    <xdr:col>2</xdr:col>
                    <xdr:colOff>609600</xdr:colOff>
                    <xdr:row>32</xdr:row>
                    <xdr:rowOff>209550</xdr:rowOff>
                  </to>
                </anchor>
              </controlPr>
            </control>
          </mc:Choice>
        </mc:AlternateContent>
        <mc:AlternateContent xmlns:mc="http://schemas.openxmlformats.org/markup-compatibility/2006">
          <mc:Choice Requires="x14">
            <control shapeId="58393" r:id="rId26" name="Check Box 25">
              <controlPr defaultSize="0" autoFill="0" autoLine="0" autoPict="0">
                <anchor moveWithCells="1">
                  <from>
                    <xdr:col>2</xdr:col>
                    <xdr:colOff>419100</xdr:colOff>
                    <xdr:row>33</xdr:row>
                    <xdr:rowOff>0</xdr:rowOff>
                  </from>
                  <to>
                    <xdr:col>2</xdr:col>
                    <xdr:colOff>609600</xdr:colOff>
                    <xdr:row>33</xdr:row>
                    <xdr:rowOff>209550</xdr:rowOff>
                  </to>
                </anchor>
              </controlPr>
            </control>
          </mc:Choice>
        </mc:AlternateContent>
        <mc:AlternateContent xmlns:mc="http://schemas.openxmlformats.org/markup-compatibility/2006">
          <mc:Choice Requires="x14">
            <control shapeId="58394" r:id="rId27" name="Check Box 26">
              <controlPr defaultSize="0" autoFill="0" autoLine="0" autoPict="0">
                <anchor moveWithCells="1">
                  <from>
                    <xdr:col>2</xdr:col>
                    <xdr:colOff>419100</xdr:colOff>
                    <xdr:row>34</xdr:row>
                    <xdr:rowOff>152400</xdr:rowOff>
                  </from>
                  <to>
                    <xdr:col>2</xdr:col>
                    <xdr:colOff>609600</xdr:colOff>
                    <xdr:row>34</xdr:row>
                    <xdr:rowOff>361950</xdr:rowOff>
                  </to>
                </anchor>
              </controlPr>
            </control>
          </mc:Choice>
        </mc:AlternateContent>
        <mc:AlternateContent xmlns:mc="http://schemas.openxmlformats.org/markup-compatibility/2006">
          <mc:Choice Requires="x14">
            <control shapeId="58395" r:id="rId28" name="Check Box 27">
              <controlPr defaultSize="0" autoFill="0" autoLine="0" autoPict="0">
                <anchor moveWithCells="1">
                  <from>
                    <xdr:col>2</xdr:col>
                    <xdr:colOff>438150</xdr:colOff>
                    <xdr:row>35</xdr:row>
                    <xdr:rowOff>133350</xdr:rowOff>
                  </from>
                  <to>
                    <xdr:col>2</xdr:col>
                    <xdr:colOff>628650</xdr:colOff>
                    <xdr:row>35</xdr:row>
                    <xdr:rowOff>342900</xdr:rowOff>
                  </to>
                </anchor>
              </controlPr>
            </control>
          </mc:Choice>
        </mc:AlternateContent>
        <mc:AlternateContent xmlns:mc="http://schemas.openxmlformats.org/markup-compatibility/2006">
          <mc:Choice Requires="x14">
            <control shapeId="58397" r:id="rId29" name="Check Box 29">
              <controlPr defaultSize="0" autoFill="0" autoLine="0" autoPict="0">
                <anchor moveWithCells="1">
                  <from>
                    <xdr:col>2</xdr:col>
                    <xdr:colOff>419100</xdr:colOff>
                    <xdr:row>36</xdr:row>
                    <xdr:rowOff>228600</xdr:rowOff>
                  </from>
                  <to>
                    <xdr:col>2</xdr:col>
                    <xdr:colOff>609600</xdr:colOff>
                    <xdr:row>36</xdr:row>
                    <xdr:rowOff>438150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9"/>
  <sheetViews>
    <sheetView topLeftCell="A7" zoomScale="90" zoomScaleNormal="90" zoomScaleSheetLayoutView="100" workbookViewId="0">
      <selection activeCell="H12" sqref="H12"/>
    </sheetView>
  </sheetViews>
  <sheetFormatPr defaultColWidth="9.140625" defaultRowHeight="15.75" x14ac:dyDescent="0.25"/>
  <cols>
    <col min="1" max="1" width="9.140625" style="78"/>
    <col min="2" max="2" width="66.85546875" style="78" customWidth="1"/>
    <col min="3" max="3" width="17.28515625" style="78" customWidth="1"/>
    <col min="4" max="4" width="8.85546875" style="78" customWidth="1"/>
    <col min="5" max="5" width="8.85546875" style="78" hidden="1" customWidth="1"/>
    <col min="6" max="6" width="9.140625" style="78" customWidth="1"/>
    <col min="7" max="7" width="35.140625" style="78" customWidth="1"/>
    <col min="8" max="16384" width="9.140625" style="78"/>
  </cols>
  <sheetData>
    <row r="1" spans="1:20" x14ac:dyDescent="0.25">
      <c r="A1" s="392" t="s">
        <v>64</v>
      </c>
      <c r="B1" s="392"/>
      <c r="C1" s="392"/>
    </row>
    <row r="2" spans="1:20" x14ac:dyDescent="0.25">
      <c r="A2" s="217"/>
      <c r="B2" s="217"/>
      <c r="C2" s="217"/>
    </row>
    <row r="3" spans="1:20" x14ac:dyDescent="0.25">
      <c r="A3" s="415" t="s">
        <v>44</v>
      </c>
      <c r="B3" s="415"/>
      <c r="C3" s="172"/>
      <c r="D3" s="112"/>
    </row>
    <row r="4" spans="1:20" s="1" customFormat="1" x14ac:dyDescent="0.25">
      <c r="A4" s="281" t="s">
        <v>372</v>
      </c>
      <c r="B4" s="252"/>
      <c r="C4" s="253"/>
      <c r="D4" s="171"/>
      <c r="E4" s="173"/>
    </row>
    <row r="5" spans="1:20" s="1" customFormat="1" x14ac:dyDescent="0.25">
      <c r="A5" s="390" t="s">
        <v>396</v>
      </c>
      <c r="B5" s="390"/>
      <c r="C5" s="390"/>
      <c r="D5" s="171"/>
      <c r="E5" s="173"/>
    </row>
    <row r="6" spans="1:20" ht="16.5" thickBot="1" x14ac:dyDescent="0.3">
      <c r="A6" s="321"/>
      <c r="B6" s="321"/>
      <c r="C6" s="235"/>
    </row>
    <row r="7" spans="1:20" ht="36.6" customHeight="1" thickTop="1" thickBot="1" x14ac:dyDescent="0.3">
      <c r="A7" s="75"/>
      <c r="B7" s="71"/>
      <c r="C7" s="372" t="s">
        <v>13</v>
      </c>
      <c r="D7" s="72" t="s">
        <v>16</v>
      </c>
      <c r="E7" s="73" t="s">
        <v>17</v>
      </c>
      <c r="F7" s="73"/>
    </row>
    <row r="8" spans="1:20" ht="22.5" customHeight="1" thickTop="1" thickBot="1" x14ac:dyDescent="0.3">
      <c r="A8" s="431" t="s">
        <v>182</v>
      </c>
      <c r="B8" s="432"/>
      <c r="C8" s="424"/>
      <c r="D8" s="73"/>
      <c r="E8" s="73"/>
      <c r="F8" s="73"/>
    </row>
    <row r="9" spans="1:20" s="91" customFormat="1" ht="52.9" customHeight="1" thickTop="1" x14ac:dyDescent="0.25">
      <c r="A9" s="9" t="s">
        <v>65</v>
      </c>
      <c r="B9" s="226" t="s">
        <v>282</v>
      </c>
      <c r="C9" s="367" t="b">
        <v>0</v>
      </c>
      <c r="D9" s="199">
        <v>3</v>
      </c>
      <c r="E9" s="98">
        <f t="shared" ref="E9" si="0">IF(C9,D9,0)</f>
        <v>0</v>
      </c>
      <c r="F9" s="108"/>
    </row>
    <row r="10" spans="1:20" ht="37.15" customHeight="1" x14ac:dyDescent="0.25">
      <c r="A10" s="9" t="s">
        <v>369</v>
      </c>
      <c r="B10" s="227" t="s">
        <v>283</v>
      </c>
      <c r="C10" s="367" t="b">
        <v>0</v>
      </c>
      <c r="D10" s="98">
        <v>3</v>
      </c>
      <c r="E10" s="98">
        <f t="shared" ref="E10:E17" si="1">IF(C10,D10,0)</f>
        <v>0</v>
      </c>
      <c r="F10" s="98"/>
      <c r="G10" s="54"/>
      <c r="H10" s="54"/>
      <c r="I10" s="107"/>
      <c r="J10" s="107"/>
      <c r="K10" s="107"/>
      <c r="L10" s="107"/>
      <c r="M10" s="107"/>
      <c r="N10" s="107"/>
      <c r="O10" s="107"/>
      <c r="P10" s="107"/>
      <c r="Q10" s="107"/>
      <c r="R10" s="107"/>
      <c r="S10" s="54"/>
      <c r="T10" s="85"/>
    </row>
    <row r="11" spans="1:20" ht="50.1" customHeight="1" x14ac:dyDescent="0.25">
      <c r="A11" s="9" t="s">
        <v>91</v>
      </c>
      <c r="B11" s="198" t="s">
        <v>284</v>
      </c>
      <c r="C11" s="367" t="b">
        <v>0</v>
      </c>
      <c r="D11" s="98">
        <v>4</v>
      </c>
      <c r="E11" s="98">
        <f t="shared" si="1"/>
        <v>0</v>
      </c>
      <c r="F11" s="98"/>
      <c r="G11" s="54"/>
      <c r="H11" s="54"/>
      <c r="I11" s="107"/>
      <c r="J11" s="107"/>
      <c r="K11" s="107"/>
      <c r="L11" s="107"/>
      <c r="M11" s="107"/>
      <c r="N11" s="107"/>
      <c r="O11" s="107"/>
      <c r="P11" s="107"/>
      <c r="Q11" s="107"/>
      <c r="R11" s="107"/>
      <c r="S11" s="54"/>
      <c r="T11" s="85"/>
    </row>
    <row r="12" spans="1:20" ht="50.1" customHeight="1" x14ac:dyDescent="0.25">
      <c r="A12" s="9" t="s">
        <v>66</v>
      </c>
      <c r="B12" s="10" t="s">
        <v>285</v>
      </c>
      <c r="C12" s="367" t="b">
        <v>0</v>
      </c>
      <c r="D12" s="98">
        <v>4</v>
      </c>
      <c r="E12" s="98">
        <f t="shared" si="1"/>
        <v>0</v>
      </c>
      <c r="F12" s="98"/>
      <c r="G12" s="54"/>
      <c r="H12" s="54"/>
      <c r="I12" s="107"/>
      <c r="J12" s="107"/>
      <c r="K12" s="107"/>
      <c r="L12" s="107"/>
      <c r="M12" s="107"/>
      <c r="N12" s="107"/>
      <c r="O12" s="107"/>
      <c r="P12" s="107"/>
      <c r="Q12" s="107"/>
      <c r="R12" s="107"/>
      <c r="S12" s="54"/>
      <c r="T12" s="85"/>
    </row>
    <row r="13" spans="1:20" ht="50.1" customHeight="1" x14ac:dyDescent="0.25">
      <c r="A13" s="9" t="s">
        <v>67</v>
      </c>
      <c r="B13" s="10" t="s">
        <v>286</v>
      </c>
      <c r="C13" s="367" t="b">
        <v>0</v>
      </c>
      <c r="D13" s="98">
        <v>3</v>
      </c>
      <c r="E13" s="98">
        <f t="shared" si="1"/>
        <v>0</v>
      </c>
      <c r="F13" s="98"/>
      <c r="G13" s="54"/>
      <c r="H13" s="54"/>
      <c r="I13" s="107"/>
      <c r="J13" s="107"/>
      <c r="K13" s="107"/>
      <c r="L13" s="107"/>
      <c r="M13" s="107"/>
      <c r="N13" s="107"/>
      <c r="O13" s="107"/>
      <c r="P13" s="107"/>
      <c r="Q13" s="107"/>
      <c r="R13" s="107"/>
      <c r="S13" s="54"/>
      <c r="T13" s="85"/>
    </row>
    <row r="14" spans="1:20" ht="50.1" customHeight="1" x14ac:dyDescent="0.25">
      <c r="A14" s="9" t="s">
        <v>68</v>
      </c>
      <c r="B14" s="10" t="s">
        <v>287</v>
      </c>
      <c r="C14" s="367" t="b">
        <v>0</v>
      </c>
      <c r="D14" s="98">
        <v>2</v>
      </c>
      <c r="E14" s="98">
        <f t="shared" si="1"/>
        <v>0</v>
      </c>
      <c r="F14" s="98"/>
      <c r="H14" s="54"/>
      <c r="I14" s="107"/>
      <c r="J14" s="107"/>
      <c r="K14" s="107"/>
      <c r="L14" s="107"/>
      <c r="M14" s="107"/>
      <c r="N14" s="107"/>
      <c r="O14" s="107"/>
      <c r="P14" s="107"/>
      <c r="Q14" s="107"/>
      <c r="R14" s="107"/>
      <c r="S14" s="54"/>
      <c r="T14" s="85"/>
    </row>
    <row r="15" spans="1:20" ht="35.450000000000003" customHeight="1" x14ac:dyDescent="0.25">
      <c r="A15" s="9" t="s">
        <v>69</v>
      </c>
      <c r="B15" s="10" t="s">
        <v>288</v>
      </c>
      <c r="C15" s="367" t="b">
        <v>0</v>
      </c>
      <c r="D15" s="98">
        <v>1</v>
      </c>
      <c r="E15" s="98">
        <f t="shared" si="1"/>
        <v>0</v>
      </c>
      <c r="F15" s="98"/>
      <c r="H15" s="54"/>
      <c r="I15" s="107"/>
      <c r="J15" s="107"/>
      <c r="K15" s="107"/>
      <c r="L15" s="107"/>
      <c r="M15" s="107"/>
      <c r="N15" s="107"/>
      <c r="O15" s="107"/>
      <c r="P15" s="107"/>
      <c r="Q15" s="107"/>
      <c r="R15" s="107"/>
      <c r="S15" s="54"/>
      <c r="T15" s="85"/>
    </row>
    <row r="16" spans="1:20" ht="50.1" customHeight="1" x14ac:dyDescent="0.25">
      <c r="A16" s="9" t="s">
        <v>184</v>
      </c>
      <c r="B16" s="10" t="s">
        <v>289</v>
      </c>
      <c r="C16" s="367" t="b">
        <v>0</v>
      </c>
      <c r="D16" s="98">
        <v>1</v>
      </c>
      <c r="E16" s="98">
        <f t="shared" si="1"/>
        <v>0</v>
      </c>
      <c r="F16" s="98"/>
      <c r="H16" s="54"/>
      <c r="I16" s="107"/>
      <c r="J16" s="107"/>
      <c r="K16" s="107"/>
      <c r="L16" s="107"/>
      <c r="M16" s="107"/>
      <c r="N16" s="107"/>
      <c r="O16" s="107"/>
      <c r="P16" s="107"/>
      <c r="Q16" s="107"/>
      <c r="R16" s="107"/>
      <c r="S16" s="54"/>
      <c r="T16" s="85"/>
    </row>
    <row r="17" spans="1:20" ht="49.5" customHeight="1" thickBot="1" x14ac:dyDescent="0.3">
      <c r="A17" s="29" t="s">
        <v>70</v>
      </c>
      <c r="B17" s="188" t="s">
        <v>290</v>
      </c>
      <c r="C17" s="368" t="b">
        <v>0</v>
      </c>
      <c r="D17" s="98">
        <v>3</v>
      </c>
      <c r="E17" s="98">
        <f t="shared" si="1"/>
        <v>0</v>
      </c>
      <c r="F17" s="98"/>
      <c r="H17" s="54"/>
      <c r="I17" s="107"/>
      <c r="J17" s="107"/>
      <c r="K17" s="107"/>
      <c r="L17" s="107"/>
      <c r="M17" s="107"/>
      <c r="N17" s="107"/>
      <c r="O17" s="107"/>
      <c r="P17" s="107"/>
      <c r="Q17" s="107"/>
      <c r="R17" s="107"/>
      <c r="S17" s="54"/>
      <c r="T17" s="85"/>
    </row>
    <row r="18" spans="1:20" ht="20.25" customHeight="1" thickTop="1" thickBot="1" x14ac:dyDescent="0.3">
      <c r="A18" s="422" t="s">
        <v>226</v>
      </c>
      <c r="B18" s="418"/>
      <c r="C18" s="419"/>
      <c r="D18" s="98"/>
      <c r="E18" s="98"/>
      <c r="F18" s="98"/>
      <c r="H18" s="54"/>
      <c r="I18" s="107"/>
      <c r="J18" s="107"/>
      <c r="K18" s="107"/>
      <c r="L18" s="107"/>
      <c r="M18" s="107"/>
      <c r="N18" s="107"/>
      <c r="O18" s="107"/>
      <c r="P18" s="107"/>
      <c r="Q18" s="107"/>
      <c r="R18" s="107"/>
      <c r="S18" s="54"/>
      <c r="T18" s="85"/>
    </row>
    <row r="19" spans="1:20" s="91" customFormat="1" ht="39" customHeight="1" thickTop="1" x14ac:dyDescent="0.25">
      <c r="A19" s="9" t="s">
        <v>71</v>
      </c>
      <c r="B19" s="226" t="s">
        <v>291</v>
      </c>
      <c r="C19" s="367" t="b">
        <v>0</v>
      </c>
      <c r="D19" s="199">
        <v>3</v>
      </c>
      <c r="E19" s="98">
        <f>IF(C19,D19,0)</f>
        <v>0</v>
      </c>
      <c r="F19" s="108"/>
    </row>
    <row r="20" spans="1:20" ht="45" customHeight="1" x14ac:dyDescent="0.25">
      <c r="A20" s="9" t="s">
        <v>76</v>
      </c>
      <c r="B20" s="10" t="s">
        <v>386</v>
      </c>
      <c r="C20" s="367" t="b">
        <v>0</v>
      </c>
      <c r="D20" s="98">
        <v>3</v>
      </c>
      <c r="E20" s="98">
        <f t="shared" ref="E20:E22" si="2">IF(C20,D20,0)</f>
        <v>0</v>
      </c>
      <c r="F20" s="98"/>
      <c r="H20" s="54"/>
      <c r="I20" s="107"/>
      <c r="J20" s="107"/>
      <c r="K20" s="107"/>
      <c r="L20" s="107"/>
      <c r="M20" s="107"/>
      <c r="N20" s="107"/>
      <c r="O20" s="107"/>
      <c r="P20" s="107"/>
      <c r="Q20" s="107"/>
      <c r="R20" s="107"/>
      <c r="S20" s="54"/>
      <c r="T20" s="85"/>
    </row>
    <row r="21" spans="1:20" ht="39" customHeight="1" x14ac:dyDescent="0.25">
      <c r="A21" s="9" t="s">
        <v>185</v>
      </c>
      <c r="B21" s="83" t="s">
        <v>292</v>
      </c>
      <c r="C21" s="367" t="b">
        <v>0</v>
      </c>
      <c r="D21" s="98">
        <v>3</v>
      </c>
      <c r="E21" s="98">
        <f t="shared" si="2"/>
        <v>0</v>
      </c>
    </row>
    <row r="22" spans="1:20" ht="48" customHeight="1" thickBot="1" x14ac:dyDescent="0.3">
      <c r="A22" s="29" t="s">
        <v>186</v>
      </c>
      <c r="B22" s="344" t="s">
        <v>293</v>
      </c>
      <c r="C22" s="368" t="b">
        <v>0</v>
      </c>
      <c r="D22" s="98">
        <v>3</v>
      </c>
      <c r="E22" s="98">
        <f t="shared" si="2"/>
        <v>0</v>
      </c>
      <c r="F22" s="54"/>
    </row>
    <row r="23" spans="1:20" ht="22.5" customHeight="1" thickTop="1" thickBot="1" x14ac:dyDescent="0.3">
      <c r="A23" s="429" t="s">
        <v>183</v>
      </c>
      <c r="B23" s="430"/>
      <c r="C23" s="369"/>
      <c r="D23" s="98"/>
      <c r="E23" s="98"/>
      <c r="F23" s="98"/>
      <c r="H23" s="54"/>
      <c r="I23" s="107"/>
      <c r="J23" s="107"/>
      <c r="K23" s="107"/>
      <c r="L23" s="107"/>
      <c r="M23" s="107"/>
      <c r="N23" s="107"/>
      <c r="O23" s="107"/>
      <c r="P23" s="107"/>
      <c r="Q23" s="107"/>
      <c r="R23" s="107"/>
      <c r="S23" s="54"/>
      <c r="T23" s="85"/>
    </row>
    <row r="24" spans="1:20" s="91" customFormat="1" ht="44.45" customHeight="1" thickTop="1" x14ac:dyDescent="0.25">
      <c r="A24" s="9" t="s">
        <v>187</v>
      </c>
      <c r="B24" s="158" t="s">
        <v>368</v>
      </c>
      <c r="C24" s="367" t="b">
        <v>0</v>
      </c>
      <c r="D24" s="199">
        <v>3</v>
      </c>
      <c r="E24" s="98">
        <f>IF(C24,D24,0)</f>
        <v>0</v>
      </c>
      <c r="F24" s="108"/>
    </row>
    <row r="25" spans="1:20" s="91" customFormat="1" ht="26.25" customHeight="1" x14ac:dyDescent="0.25">
      <c r="A25" s="9" t="s">
        <v>188</v>
      </c>
      <c r="B25" s="158" t="s">
        <v>294</v>
      </c>
      <c r="C25" s="367" t="b">
        <v>0</v>
      </c>
      <c r="D25" s="199">
        <v>3</v>
      </c>
      <c r="E25" s="98">
        <f t="shared" ref="E25:E31" si="3">IF(C25,D25,0)</f>
        <v>0</v>
      </c>
      <c r="F25" s="108"/>
    </row>
    <row r="26" spans="1:20" s="91" customFormat="1" ht="26.25" customHeight="1" x14ac:dyDescent="0.25">
      <c r="A26" s="9" t="s">
        <v>189</v>
      </c>
      <c r="B26" s="158" t="s">
        <v>295</v>
      </c>
      <c r="C26" s="367" t="b">
        <v>0</v>
      </c>
      <c r="D26" s="199">
        <v>3</v>
      </c>
      <c r="E26" s="98">
        <f t="shared" si="3"/>
        <v>0</v>
      </c>
      <c r="F26" s="108"/>
    </row>
    <row r="27" spans="1:20" s="91" customFormat="1" ht="37.5" customHeight="1" x14ac:dyDescent="0.25">
      <c r="A27" s="9" t="s">
        <v>190</v>
      </c>
      <c r="B27" s="158" t="s">
        <v>296</v>
      </c>
      <c r="C27" s="367" t="b">
        <v>0</v>
      </c>
      <c r="D27" s="199">
        <v>2</v>
      </c>
      <c r="E27" s="98">
        <f t="shared" si="3"/>
        <v>0</v>
      </c>
      <c r="F27" s="108"/>
    </row>
    <row r="28" spans="1:20" ht="38.25" customHeight="1" x14ac:dyDescent="0.25">
      <c r="A28" s="9" t="s">
        <v>191</v>
      </c>
      <c r="B28" s="158" t="s">
        <v>297</v>
      </c>
      <c r="C28" s="367" t="b">
        <v>0</v>
      </c>
      <c r="D28" s="98">
        <v>2</v>
      </c>
      <c r="E28" s="98">
        <f t="shared" si="3"/>
        <v>0</v>
      </c>
      <c r="F28" s="98"/>
      <c r="G28" s="54"/>
      <c r="H28" s="54"/>
      <c r="I28" s="107"/>
      <c r="J28" s="107"/>
      <c r="K28" s="107"/>
      <c r="L28" s="107"/>
      <c r="M28" s="107"/>
      <c r="N28" s="107"/>
      <c r="O28" s="107"/>
      <c r="P28" s="107"/>
      <c r="Q28" s="107"/>
      <c r="R28" s="107"/>
      <c r="S28" s="54"/>
      <c r="T28" s="85"/>
    </row>
    <row r="29" spans="1:20" s="91" customFormat="1" ht="56.45" customHeight="1" x14ac:dyDescent="0.25">
      <c r="A29" s="9" t="s">
        <v>192</v>
      </c>
      <c r="B29" s="158" t="s">
        <v>298</v>
      </c>
      <c r="C29" s="367" t="b">
        <v>0</v>
      </c>
      <c r="D29" s="199">
        <v>5</v>
      </c>
      <c r="E29" s="98">
        <f t="shared" si="3"/>
        <v>0</v>
      </c>
      <c r="F29" s="108"/>
    </row>
    <row r="30" spans="1:20" s="91" customFormat="1" ht="42" customHeight="1" x14ac:dyDescent="0.25">
      <c r="A30" s="9" t="s">
        <v>193</v>
      </c>
      <c r="B30" s="158" t="s">
        <v>299</v>
      </c>
      <c r="C30" s="367" t="b">
        <v>0</v>
      </c>
      <c r="D30" s="199">
        <v>5</v>
      </c>
      <c r="E30" s="98">
        <f t="shared" si="3"/>
        <v>0</v>
      </c>
      <c r="F30" s="108"/>
    </row>
    <row r="31" spans="1:20" s="91" customFormat="1" ht="39" customHeight="1" x14ac:dyDescent="0.25">
      <c r="A31" s="9" t="s">
        <v>229</v>
      </c>
      <c r="B31" s="158" t="s">
        <v>300</v>
      </c>
      <c r="C31" s="367" t="b">
        <v>0</v>
      </c>
      <c r="D31" s="199">
        <v>4</v>
      </c>
      <c r="E31" s="98">
        <f t="shared" si="3"/>
        <v>0</v>
      </c>
      <c r="F31" s="108"/>
    </row>
    <row r="32" spans="1:20" ht="50.1" customHeight="1" x14ac:dyDescent="0.25">
      <c r="A32" s="9" t="s">
        <v>234</v>
      </c>
      <c r="B32" s="158" t="s">
        <v>301</v>
      </c>
      <c r="C32" s="367" t="b">
        <v>0</v>
      </c>
      <c r="D32" s="98">
        <v>4</v>
      </c>
      <c r="E32" s="98">
        <f>IF(C32,D32,0)</f>
        <v>0</v>
      </c>
      <c r="F32" s="98"/>
      <c r="G32" s="54"/>
      <c r="H32" s="54"/>
      <c r="I32" s="107"/>
      <c r="J32" s="107"/>
      <c r="K32" s="107"/>
      <c r="L32" s="107"/>
      <c r="M32" s="107"/>
      <c r="N32" s="107"/>
      <c r="O32" s="107"/>
      <c r="P32" s="107"/>
      <c r="Q32" s="107"/>
      <c r="R32" s="107"/>
      <c r="S32" s="54"/>
      <c r="T32" s="85"/>
    </row>
    <row r="33" spans="1:20" ht="50.1" customHeight="1" x14ac:dyDescent="0.25">
      <c r="A33" s="9" t="s">
        <v>235</v>
      </c>
      <c r="B33" s="10" t="s">
        <v>302</v>
      </c>
      <c r="C33" s="370" t="b">
        <v>0</v>
      </c>
      <c r="D33" s="98">
        <v>3</v>
      </c>
      <c r="E33" s="98">
        <f>IF(C33,D33,0)</f>
        <v>0</v>
      </c>
      <c r="F33" s="98"/>
      <c r="G33" s="54"/>
      <c r="H33" s="54"/>
      <c r="I33" s="107"/>
      <c r="J33" s="107"/>
      <c r="K33" s="107"/>
      <c r="L33" s="107"/>
      <c r="M33" s="107"/>
      <c r="N33" s="107"/>
      <c r="O33" s="107"/>
      <c r="P33" s="107"/>
      <c r="Q33" s="107"/>
      <c r="R33" s="107"/>
      <c r="S33" s="54"/>
      <c r="T33" s="85"/>
    </row>
    <row r="34" spans="1:20" ht="45.75" customHeight="1" thickBot="1" x14ac:dyDescent="0.3">
      <c r="A34" s="29" t="s">
        <v>236</v>
      </c>
      <c r="B34" s="188" t="s">
        <v>303</v>
      </c>
      <c r="C34" s="371" t="b">
        <v>0</v>
      </c>
      <c r="D34" s="248">
        <v>3</v>
      </c>
      <c r="E34" s="98">
        <f>IF(C34,D34,0)</f>
        <v>0</v>
      </c>
    </row>
    <row r="35" spans="1:20" ht="30.6" customHeight="1" thickTop="1" thickBot="1" x14ac:dyDescent="0.3">
      <c r="A35" s="13"/>
      <c r="B35" s="85"/>
      <c r="C35" s="54"/>
      <c r="G35" s="23"/>
    </row>
    <row r="36" spans="1:20" s="15" customFormat="1" ht="30.6" customHeight="1" thickBot="1" x14ac:dyDescent="0.3">
      <c r="A36" s="117"/>
      <c r="B36" s="93" t="s">
        <v>47</v>
      </c>
      <c r="C36" s="109">
        <f>E36/D36</f>
        <v>0</v>
      </c>
      <c r="D36" s="106">
        <f>SUM(D9:D34)</f>
        <v>73</v>
      </c>
      <c r="E36" s="106">
        <f>SUM(E9:E34)</f>
        <v>0</v>
      </c>
      <c r="G36" s="23"/>
    </row>
    <row r="37" spans="1:20" s="15" customFormat="1" ht="30.6" customHeight="1" x14ac:dyDescent="0.25">
      <c r="A37" s="117"/>
      <c r="B37" s="190"/>
      <c r="C37" s="247"/>
      <c r="D37" s="106"/>
      <c r="E37" s="106"/>
      <c r="G37" s="23"/>
    </row>
    <row r="38" spans="1:20" s="15" customFormat="1" ht="30.6" customHeight="1" thickBot="1" x14ac:dyDescent="0.3">
      <c r="A38" s="14"/>
    </row>
    <row r="39" spans="1:20" s="15" customFormat="1" ht="124.5" customHeight="1" thickBot="1" x14ac:dyDescent="0.3">
      <c r="A39" s="14"/>
      <c r="B39" s="427" t="s">
        <v>48</v>
      </c>
      <c r="C39" s="428"/>
    </row>
  </sheetData>
  <mergeCells count="7">
    <mergeCell ref="B39:C39"/>
    <mergeCell ref="A1:C1"/>
    <mergeCell ref="A3:B3"/>
    <mergeCell ref="A5:C5"/>
    <mergeCell ref="A23:B23"/>
    <mergeCell ref="A8:C8"/>
    <mergeCell ref="A18:C18"/>
  </mergeCells>
  <pageMargins left="0.7" right="0.7" top="0.75" bottom="0.75" header="0.3" footer="0.3"/>
  <pageSetup scale="48"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2</xdr:col>
                    <xdr:colOff>419100</xdr:colOff>
                    <xdr:row>8</xdr:row>
                    <xdr:rowOff>0</xdr:rowOff>
                  </from>
                  <to>
                    <xdr:col>2</xdr:col>
                    <xdr:colOff>638175</xdr:colOff>
                    <xdr:row>8</xdr:row>
                    <xdr:rowOff>180975</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2</xdr:col>
                    <xdr:colOff>419100</xdr:colOff>
                    <xdr:row>18</xdr:row>
                    <xdr:rowOff>0</xdr:rowOff>
                  </from>
                  <to>
                    <xdr:col>2</xdr:col>
                    <xdr:colOff>609600</xdr:colOff>
                    <xdr:row>18</xdr:row>
                    <xdr:rowOff>209550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2</xdr:col>
                    <xdr:colOff>419100</xdr:colOff>
                    <xdr:row>12</xdr:row>
                    <xdr:rowOff>0</xdr:rowOff>
                  </from>
                  <to>
                    <xdr:col>2</xdr:col>
                    <xdr:colOff>609600</xdr:colOff>
                    <xdr:row>12</xdr:row>
                    <xdr:rowOff>209550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9404" r:id="rId13" name="Check Box 12">
              <controlPr defaultSize="0" autoFill="0" autoLine="0" autoPict="0">
                <anchor moveWithCells="1">
                  <from>
                    <xdr:col>2</xdr:col>
                    <xdr:colOff>419100</xdr:colOff>
                    <xdr:row>23</xdr:row>
                    <xdr:rowOff>0</xdr:rowOff>
                  </from>
                  <to>
                    <xdr:col>2</xdr:col>
                    <xdr:colOff>609600</xdr:colOff>
                    <xdr:row>23</xdr:row>
                    <xdr:rowOff>209550</xdr:rowOff>
                  </to>
                </anchor>
              </controlPr>
            </control>
          </mc:Choice>
        </mc:AlternateContent>
        <mc:AlternateContent xmlns:mc="http://schemas.openxmlformats.org/markup-compatibility/2006">
          <mc:Choice Requires="x14">
            <control shapeId="59405" r:id="rId14" name="Check Box 13">
              <controlPr defaultSize="0" autoFill="0" autoLine="0" autoPict="0">
                <anchor moveWithCells="1">
                  <from>
                    <xdr:col>2</xdr:col>
                    <xdr:colOff>419100</xdr:colOff>
                    <xdr:row>24</xdr:row>
                    <xdr:rowOff>0</xdr:rowOff>
                  </from>
                  <to>
                    <xdr:col>2</xdr:col>
                    <xdr:colOff>609600</xdr:colOff>
                    <xdr:row>24</xdr:row>
                    <xdr:rowOff>209550</xdr:rowOff>
                  </to>
                </anchor>
              </controlPr>
            </control>
          </mc:Choice>
        </mc:AlternateContent>
        <mc:AlternateContent xmlns:mc="http://schemas.openxmlformats.org/markup-compatibility/2006">
          <mc:Choice Requires="x14">
            <control shapeId="59406" r:id="rId15" name="Check Box 14">
              <controlPr defaultSize="0" autoFill="0" autoLine="0" autoPict="0">
                <anchor moveWithCells="1">
                  <from>
                    <xdr:col>2</xdr:col>
                    <xdr:colOff>419100</xdr:colOff>
                    <xdr:row>25</xdr:row>
                    <xdr:rowOff>0</xdr:rowOff>
                  </from>
                  <to>
                    <xdr:col>2</xdr:col>
                    <xdr:colOff>609600</xdr:colOff>
                    <xdr:row>25</xdr:row>
                    <xdr:rowOff>209550</xdr:rowOff>
                  </to>
                </anchor>
              </controlPr>
            </control>
          </mc:Choice>
        </mc:AlternateContent>
        <mc:AlternateContent xmlns:mc="http://schemas.openxmlformats.org/markup-compatibility/2006">
          <mc:Choice Requires="x14">
            <control shapeId="59407" r:id="rId16" name="Check Box 15">
              <controlPr defaultSize="0" autoFill="0" autoLine="0" autoPict="0">
                <anchor moveWithCells="1">
                  <from>
                    <xdr:col>2</xdr:col>
                    <xdr:colOff>419100</xdr:colOff>
                    <xdr:row>26</xdr:row>
                    <xdr:rowOff>0</xdr:rowOff>
                  </from>
                  <to>
                    <xdr:col>2</xdr:col>
                    <xdr:colOff>609600</xdr:colOff>
                    <xdr:row>26</xdr:row>
                    <xdr:rowOff>209550</xdr:rowOff>
                  </to>
                </anchor>
              </controlPr>
            </control>
          </mc:Choice>
        </mc:AlternateContent>
        <mc:AlternateContent xmlns:mc="http://schemas.openxmlformats.org/markup-compatibility/2006">
          <mc:Choice Requires="x14">
            <control shapeId="59408" r:id="rId17" name="Check Box 16">
              <controlPr defaultSize="0" autoFill="0" autoLine="0" autoPict="0">
                <anchor moveWithCells="1">
                  <from>
                    <xdr:col>2</xdr:col>
                    <xdr:colOff>419100</xdr:colOff>
                    <xdr:row>27</xdr:row>
                    <xdr:rowOff>0</xdr:rowOff>
                  </from>
                  <to>
                    <xdr:col>2</xdr:col>
                    <xdr:colOff>609600</xdr:colOff>
                    <xdr:row>27</xdr:row>
                    <xdr:rowOff>209550</xdr:rowOff>
                  </to>
                </anchor>
              </controlPr>
            </control>
          </mc:Choice>
        </mc:AlternateContent>
        <mc:AlternateContent xmlns:mc="http://schemas.openxmlformats.org/markup-compatibility/2006">
          <mc:Choice Requires="x14">
            <control shapeId="59409" r:id="rId18" name="Check Box 17">
              <controlPr defaultSize="0" autoFill="0" autoLine="0" autoPict="0">
                <anchor moveWithCells="1">
                  <from>
                    <xdr:col>2</xdr:col>
                    <xdr:colOff>419100</xdr:colOff>
                    <xdr:row>28</xdr:row>
                    <xdr:rowOff>0</xdr:rowOff>
                  </from>
                  <to>
                    <xdr:col>2</xdr:col>
                    <xdr:colOff>609600</xdr:colOff>
                    <xdr:row>28</xdr:row>
                    <xdr:rowOff>209550</xdr:rowOff>
                  </to>
                </anchor>
              </controlPr>
            </control>
          </mc:Choice>
        </mc:AlternateContent>
        <mc:AlternateContent xmlns:mc="http://schemas.openxmlformats.org/markup-compatibility/2006">
          <mc:Choice Requires="x14">
            <control shapeId="59410" r:id="rId19" name="Check Box 18">
              <controlPr defaultSize="0" autoFill="0" autoLine="0" autoPict="0">
                <anchor moveWithCells="1">
                  <from>
                    <xdr:col>2</xdr:col>
                    <xdr:colOff>419100</xdr:colOff>
                    <xdr:row>29</xdr:row>
                    <xdr:rowOff>0</xdr:rowOff>
                  </from>
                  <to>
                    <xdr:col>2</xdr:col>
                    <xdr:colOff>609600</xdr:colOff>
                    <xdr:row>29</xdr:row>
                    <xdr:rowOff>209550</xdr:rowOff>
                  </to>
                </anchor>
              </controlPr>
            </control>
          </mc:Choice>
        </mc:AlternateContent>
        <mc:AlternateContent xmlns:mc="http://schemas.openxmlformats.org/markup-compatibility/2006">
          <mc:Choice Requires="x14">
            <control shapeId="59411" r:id="rId20" name="Check Box 19">
              <controlPr defaultSize="0" autoFill="0" autoLine="0" autoPict="0">
                <anchor moveWithCells="1">
                  <from>
                    <xdr:col>2</xdr:col>
                    <xdr:colOff>419100</xdr:colOff>
                    <xdr:row>30</xdr:row>
                    <xdr:rowOff>0</xdr:rowOff>
                  </from>
                  <to>
                    <xdr:col>2</xdr:col>
                    <xdr:colOff>609600</xdr:colOff>
                    <xdr:row>30</xdr:row>
                    <xdr:rowOff>209550</xdr:rowOff>
                  </to>
                </anchor>
              </controlPr>
            </control>
          </mc:Choice>
        </mc:AlternateContent>
        <mc:AlternateContent xmlns:mc="http://schemas.openxmlformats.org/markup-compatibility/2006">
          <mc:Choice Requires="x14">
            <control shapeId="59412" r:id="rId21" name="Check Box 20">
              <controlPr defaultSize="0" autoFill="0" autoLine="0" autoPict="0">
                <anchor moveWithCells="1">
                  <from>
                    <xdr:col>2</xdr:col>
                    <xdr:colOff>419100</xdr:colOff>
                    <xdr:row>31</xdr:row>
                    <xdr:rowOff>0</xdr:rowOff>
                  </from>
                  <to>
                    <xdr:col>2</xdr:col>
                    <xdr:colOff>609600</xdr:colOff>
                    <xdr:row>31</xdr:row>
                    <xdr:rowOff>209550</xdr:rowOff>
                  </to>
                </anchor>
              </controlPr>
            </control>
          </mc:Choice>
        </mc:AlternateContent>
        <mc:AlternateContent xmlns:mc="http://schemas.openxmlformats.org/markup-compatibility/2006">
          <mc:Choice Requires="x14">
            <control shapeId="59413" r:id="rId22" name="Check Box 21">
              <controlPr defaultSize="0" autoFill="0" autoLine="0" autoPict="0">
                <anchor moveWithCells="1">
                  <from>
                    <xdr:col>2</xdr:col>
                    <xdr:colOff>419100</xdr:colOff>
                    <xdr:row>32</xdr:row>
                    <xdr:rowOff>0</xdr:rowOff>
                  </from>
                  <to>
                    <xdr:col>2</xdr:col>
                    <xdr:colOff>609600</xdr:colOff>
                    <xdr:row>32</xdr:row>
                    <xdr:rowOff>209550</xdr:rowOff>
                  </to>
                </anchor>
              </controlPr>
            </control>
          </mc:Choice>
        </mc:AlternateContent>
        <mc:AlternateContent xmlns:mc="http://schemas.openxmlformats.org/markup-compatibility/2006">
          <mc:Choice Requires="x14">
            <control shapeId="59414" r:id="rId23" name="Check Box 2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9415" r:id="rId24" name="Check Box 2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9416" r:id="rId25" name="Check Box 2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9417" r:id="rId26" name="Check Box 25">
              <controlPr defaultSize="0" autoFill="0" autoLine="0" autoPict="0">
                <anchor moveWithCells="1">
                  <from>
                    <xdr:col>2</xdr:col>
                    <xdr:colOff>419100</xdr:colOff>
                    <xdr:row>33</xdr:row>
                    <xdr:rowOff>0</xdr:rowOff>
                  </from>
                  <to>
                    <xdr:col>2</xdr:col>
                    <xdr:colOff>609600</xdr:colOff>
                    <xdr:row>33</xdr:row>
                    <xdr:rowOff>209550</xdr:rowOff>
                  </to>
                </anchor>
              </controlPr>
            </control>
          </mc:Choice>
        </mc:AlternateContent>
        <mc:AlternateContent xmlns:mc="http://schemas.openxmlformats.org/markup-compatibility/2006">
          <mc:Choice Requires="x14">
            <control shapeId="59418" r:id="rId27" name="Check Box 26">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90" zoomScaleNormal="90" workbookViewId="0">
      <selection activeCell="B8" sqref="B8:C8"/>
    </sheetView>
  </sheetViews>
  <sheetFormatPr defaultColWidth="8.85546875" defaultRowHeight="15" x14ac:dyDescent="0.25"/>
  <cols>
    <col min="1" max="1" width="17.7109375" style="269" customWidth="1"/>
    <col min="2" max="2" width="35.7109375" style="270" customWidth="1"/>
    <col min="3" max="3" width="52.28515625" style="270" customWidth="1"/>
    <col min="4" max="4" width="8.85546875" style="270"/>
    <col min="5" max="5" width="52.28515625" style="270" customWidth="1"/>
    <col min="6" max="16384" width="8.85546875" style="270"/>
  </cols>
  <sheetData>
    <row r="1" spans="1:6" ht="31.9" customHeight="1" thickBot="1" x14ac:dyDescent="0.3">
      <c r="A1" s="438" t="s">
        <v>57</v>
      </c>
      <c r="B1" s="439"/>
      <c r="C1" s="440"/>
    </row>
    <row r="2" spans="1:6" ht="35.450000000000003" customHeight="1" thickTop="1" thickBot="1" x14ac:dyDescent="0.3">
      <c r="A2" s="441" t="s">
        <v>58</v>
      </c>
      <c r="B2" s="442"/>
      <c r="C2" s="443"/>
    </row>
    <row r="3" spans="1:6" ht="42" customHeight="1" thickTop="1" x14ac:dyDescent="0.25">
      <c r="A3" s="345" t="s">
        <v>59</v>
      </c>
      <c r="B3" s="346" t="s">
        <v>122</v>
      </c>
      <c r="C3" s="347"/>
    </row>
    <row r="4" spans="1:6" ht="60.6" customHeight="1" x14ac:dyDescent="0.25">
      <c r="A4" s="345" t="s">
        <v>60</v>
      </c>
      <c r="B4" s="433" t="s">
        <v>352</v>
      </c>
      <c r="C4" s="444"/>
    </row>
    <row r="5" spans="1:6" ht="56.45" customHeight="1" x14ac:dyDescent="0.25">
      <c r="A5" s="345" t="s">
        <v>61</v>
      </c>
      <c r="B5" s="433" t="s">
        <v>387</v>
      </c>
      <c r="C5" s="434"/>
    </row>
    <row r="6" spans="1:6" ht="63.6" customHeight="1" x14ac:dyDescent="0.25">
      <c r="A6" s="345" t="s">
        <v>123</v>
      </c>
      <c r="B6" s="433" t="s">
        <v>353</v>
      </c>
      <c r="C6" s="434"/>
    </row>
    <row r="7" spans="1:6" ht="79.150000000000006" customHeight="1" x14ac:dyDescent="0.25">
      <c r="A7" s="345" t="s">
        <v>401</v>
      </c>
      <c r="B7" s="433" t="s">
        <v>354</v>
      </c>
      <c r="C7" s="434"/>
    </row>
    <row r="8" spans="1:6" ht="92.45" customHeight="1" x14ac:dyDescent="0.25">
      <c r="A8" s="345" t="s">
        <v>402</v>
      </c>
      <c r="B8" s="433" t="s">
        <v>412</v>
      </c>
      <c r="C8" s="434"/>
      <c r="E8" s="437"/>
      <c r="F8" s="437"/>
    </row>
    <row r="9" spans="1:6" ht="57.6" customHeight="1" x14ac:dyDescent="0.25">
      <c r="A9" s="345" t="s">
        <v>403</v>
      </c>
      <c r="B9" s="433" t="s">
        <v>355</v>
      </c>
      <c r="C9" s="434"/>
    </row>
    <row r="10" spans="1:6" ht="99" customHeight="1" thickBot="1" x14ac:dyDescent="0.3">
      <c r="A10" s="348" t="s">
        <v>404</v>
      </c>
      <c r="B10" s="435" t="s">
        <v>388</v>
      </c>
      <c r="C10" s="436"/>
    </row>
    <row r="11" spans="1:6" ht="23.45" customHeight="1" x14ac:dyDescent="0.25">
      <c r="A11" s="272"/>
      <c r="B11" s="273"/>
    </row>
  </sheetData>
  <mergeCells count="10">
    <mergeCell ref="B9:C9"/>
    <mergeCell ref="B10:C10"/>
    <mergeCell ref="E8:F8"/>
    <mergeCell ref="A1:C1"/>
    <mergeCell ref="A2:C2"/>
    <mergeCell ref="B4:C4"/>
    <mergeCell ref="B5:C5"/>
    <mergeCell ref="B6:C6"/>
    <mergeCell ref="B7:C7"/>
    <mergeCell ref="B8:C8"/>
  </mergeCells>
  <pageMargins left="0.7" right="0.7" top="0.75" bottom="0.75" header="0.3" footer="0.3"/>
  <pageSetup scale="87" orientation="portrait" r:id="rId1"/>
  <colBreaks count="1" manualBreakCount="1">
    <brk id="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90" zoomScaleNormal="90" workbookViewId="0">
      <selection activeCell="A4" sqref="A4"/>
    </sheetView>
  </sheetViews>
  <sheetFormatPr defaultColWidth="8.85546875" defaultRowHeight="15.75" x14ac:dyDescent="0.25"/>
  <cols>
    <col min="1" max="1" width="106.7109375" style="271" customWidth="1"/>
    <col min="2" max="16384" width="8.85546875" style="78"/>
  </cols>
  <sheetData>
    <row r="1" spans="1:1" ht="27" customHeight="1" x14ac:dyDescent="0.25">
      <c r="A1" s="274" t="s">
        <v>400</v>
      </c>
    </row>
    <row r="2" spans="1:1" ht="30" customHeight="1" x14ac:dyDescent="0.25">
      <c r="A2" s="83" t="s">
        <v>356</v>
      </c>
    </row>
    <row r="3" spans="1:1" ht="30" customHeight="1" x14ac:dyDescent="0.25">
      <c r="A3" s="83" t="s">
        <v>357</v>
      </c>
    </row>
    <row r="4" spans="1:1" ht="30" customHeight="1" x14ac:dyDescent="0.25">
      <c r="A4" s="83" t="s">
        <v>358</v>
      </c>
    </row>
    <row r="5" spans="1:1" ht="30" customHeight="1" x14ac:dyDescent="0.25">
      <c r="A5" s="83" t="s">
        <v>359</v>
      </c>
    </row>
    <row r="6" spans="1:1" ht="30" customHeight="1" x14ac:dyDescent="0.25">
      <c r="A6" s="83" t="s">
        <v>360</v>
      </c>
    </row>
    <row r="7" spans="1:1" ht="34.9" customHeight="1" x14ac:dyDescent="0.25">
      <c r="A7" s="83" t="s">
        <v>361</v>
      </c>
    </row>
    <row r="8" spans="1:1" ht="34.9" customHeight="1" x14ac:dyDescent="0.25">
      <c r="A8" s="83" t="s">
        <v>362</v>
      </c>
    </row>
    <row r="9" spans="1:1" ht="34.9" customHeight="1" x14ac:dyDescent="0.25">
      <c r="A9" s="83" t="s">
        <v>363</v>
      </c>
    </row>
    <row r="10" spans="1:1" ht="30" customHeight="1" x14ac:dyDescent="0.25">
      <c r="A10" s="83" t="s">
        <v>364</v>
      </c>
    </row>
    <row r="11" spans="1:1" ht="30" customHeight="1" x14ac:dyDescent="0.25">
      <c r="A11" s="83" t="s">
        <v>365</v>
      </c>
    </row>
    <row r="12" spans="1:1" ht="30" customHeight="1" x14ac:dyDescent="0.25">
      <c r="A12" s="83" t="s">
        <v>366</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2"/>
  <sheetViews>
    <sheetView zoomScale="90" zoomScaleNormal="90" workbookViewId="0">
      <selection activeCell="E29" sqref="E29"/>
    </sheetView>
  </sheetViews>
  <sheetFormatPr defaultRowHeight="15.75" x14ac:dyDescent="0.25"/>
  <cols>
    <col min="1" max="1" width="18.28515625" style="32" customWidth="1"/>
    <col min="2" max="6" width="9.140625" style="32" customWidth="1"/>
    <col min="7" max="7" width="11.42578125" style="32" customWidth="1"/>
    <col min="8" max="8" width="9.140625" style="32" customWidth="1"/>
    <col min="9" max="9" width="9.140625" style="63" customWidth="1"/>
    <col min="10" max="10" width="13.140625" style="63" customWidth="1"/>
    <col min="12" max="13" width="9.140625" style="32" customWidth="1"/>
    <col min="14" max="14" width="13.28515625" style="32" customWidth="1"/>
    <col min="15" max="15" width="12.85546875" style="32" customWidth="1"/>
    <col min="16" max="16" width="11.5703125" style="32" customWidth="1"/>
    <col min="17" max="18" width="9.140625" style="32" customWidth="1"/>
    <col min="21" max="21" width="9.140625" style="32" customWidth="1"/>
    <col min="22" max="22" width="17.42578125" style="32" customWidth="1"/>
    <col min="23" max="23" width="17.5703125" style="32" customWidth="1"/>
    <col min="24" max="24" width="9.140625" style="32" customWidth="1"/>
    <col min="25" max="25" width="11.5703125" style="32" customWidth="1"/>
    <col min="26" max="26" width="9.140625" style="32" customWidth="1"/>
    <col min="28" max="28" width="9.140625" style="32" customWidth="1"/>
    <col min="29" max="29" width="17" style="32" customWidth="1"/>
    <col min="30" max="30" width="15.42578125" style="32" customWidth="1"/>
    <col min="31" max="31" width="9.42578125" style="32" customWidth="1"/>
    <col min="32" max="32" width="11.5703125" style="32" customWidth="1"/>
    <col min="33" max="33" width="9.140625" style="32" customWidth="1"/>
  </cols>
  <sheetData>
    <row r="1" spans="1:33" x14ac:dyDescent="0.25">
      <c r="K1" s="1"/>
      <c r="S1" s="1"/>
      <c r="T1" s="1"/>
      <c r="AA1" s="1"/>
    </row>
    <row r="2" spans="1:33" x14ac:dyDescent="0.25">
      <c r="A2" s="33"/>
      <c r="B2" s="34"/>
      <c r="C2" s="34"/>
      <c r="D2" s="34"/>
      <c r="E2" s="34"/>
      <c r="F2" s="34"/>
      <c r="G2" s="34"/>
      <c r="H2" s="34"/>
      <c r="I2" s="64"/>
      <c r="J2" s="65"/>
      <c r="K2" s="3"/>
      <c r="L2" s="33"/>
      <c r="M2" s="34"/>
      <c r="N2" s="34"/>
      <c r="O2" s="34"/>
      <c r="P2" s="34"/>
      <c r="Q2" s="34"/>
      <c r="R2" s="35"/>
      <c r="S2" s="2"/>
      <c r="T2" s="2"/>
      <c r="U2" s="33"/>
      <c r="V2" s="34"/>
      <c r="W2" s="34"/>
      <c r="X2" s="34"/>
      <c r="Y2" s="34"/>
      <c r="Z2" s="35"/>
      <c r="AA2" s="1"/>
      <c r="AB2" s="33"/>
      <c r="AC2" s="34"/>
      <c r="AD2" s="34"/>
      <c r="AE2" s="34"/>
      <c r="AF2" s="34"/>
      <c r="AG2" s="35"/>
    </row>
    <row r="3" spans="1:33" ht="16.5" thickBot="1" x14ac:dyDescent="0.3">
      <c r="A3" s="36"/>
      <c r="B3" s="46"/>
      <c r="C3" s="46"/>
      <c r="D3" s="37" t="s">
        <v>196</v>
      </c>
      <c r="E3" s="37"/>
      <c r="F3" s="37"/>
      <c r="G3" s="37"/>
      <c r="H3" s="37"/>
      <c r="I3" s="39"/>
      <c r="J3" s="40"/>
      <c r="K3" s="4"/>
      <c r="L3" s="36"/>
      <c r="M3" s="37" t="s">
        <v>1</v>
      </c>
      <c r="N3" s="37"/>
      <c r="O3" s="37"/>
      <c r="P3" s="38"/>
      <c r="Q3" s="39"/>
      <c r="R3" s="40"/>
      <c r="S3" s="2"/>
      <c r="T3" s="2"/>
      <c r="U3" s="36"/>
      <c r="V3" s="37" t="s">
        <v>130</v>
      </c>
      <c r="W3" s="37"/>
      <c r="X3" s="38"/>
      <c r="Y3" s="39"/>
      <c r="Z3" s="40"/>
      <c r="AA3" s="1"/>
      <c r="AB3" s="36"/>
      <c r="AC3" s="37" t="s">
        <v>131</v>
      </c>
      <c r="AD3" s="37"/>
      <c r="AE3" s="38"/>
      <c r="AF3" s="39"/>
      <c r="AG3" s="40"/>
    </row>
    <row r="4" spans="1:33" ht="103.5" customHeight="1" thickBot="1" x14ac:dyDescent="0.25">
      <c r="A4" s="354" t="s">
        <v>389</v>
      </c>
      <c r="B4" s="42"/>
      <c r="C4" s="42"/>
      <c r="D4" s="86" t="s">
        <v>3</v>
      </c>
      <c r="E4" s="87" t="s">
        <v>4</v>
      </c>
      <c r="F4" s="87" t="s">
        <v>128</v>
      </c>
      <c r="G4" s="87" t="s">
        <v>46</v>
      </c>
      <c r="H4" s="87" t="s">
        <v>75</v>
      </c>
      <c r="I4" s="42"/>
      <c r="J4" s="43"/>
      <c r="K4" s="5"/>
      <c r="L4" s="41"/>
      <c r="M4" s="86" t="s">
        <v>5</v>
      </c>
      <c r="N4" s="88" t="s">
        <v>6</v>
      </c>
      <c r="O4" s="88" t="s">
        <v>7</v>
      </c>
      <c r="P4" s="42"/>
      <c r="Q4" s="42"/>
      <c r="R4" s="43"/>
      <c r="S4" s="5"/>
      <c r="T4" s="5"/>
      <c r="U4" s="41"/>
      <c r="V4" s="89" t="s">
        <v>129</v>
      </c>
      <c r="W4" s="90" t="s">
        <v>211</v>
      </c>
      <c r="X4" s="42"/>
      <c r="Y4" s="42"/>
      <c r="Z4" s="43"/>
      <c r="AA4" s="1"/>
      <c r="AB4" s="41"/>
      <c r="AC4" s="89" t="s">
        <v>133</v>
      </c>
      <c r="AD4" s="90" t="s">
        <v>132</v>
      </c>
      <c r="AE4" s="42"/>
      <c r="AF4" s="42"/>
      <c r="AG4" s="43"/>
    </row>
    <row r="5" spans="1:33" ht="16.5" thickBot="1" x14ac:dyDescent="0.3">
      <c r="A5" s="355">
        <f>SUM(J21/100)</f>
        <v>0</v>
      </c>
      <c r="B5" s="46"/>
      <c r="C5" s="46"/>
      <c r="D5" s="353">
        <f>Q21</f>
        <v>0</v>
      </c>
      <c r="E5" s="352">
        <f>Y21</f>
        <v>0</v>
      </c>
      <c r="F5" s="351">
        <f>AF21</f>
        <v>0</v>
      </c>
      <c r="G5" s="351">
        <f>'4.1 Equipment'!C39</f>
        <v>0</v>
      </c>
      <c r="H5" s="351">
        <f>'5.1 Administration'!C36</f>
        <v>0</v>
      </c>
      <c r="I5" s="44"/>
      <c r="J5" s="45"/>
      <c r="K5" s="3"/>
      <c r="L5" s="36"/>
      <c r="M5" s="127">
        <f>'1.1 Staffing'!B59</f>
        <v>0</v>
      </c>
      <c r="N5" s="126">
        <f>'1.2 Staff Qualifications'!C24</f>
        <v>0</v>
      </c>
      <c r="O5" s="140">
        <f>'1.3 Staff Training'!C37</f>
        <v>0</v>
      </c>
      <c r="P5" s="62" t="s">
        <v>8</v>
      </c>
      <c r="Q5" s="44"/>
      <c r="R5" s="45"/>
      <c r="S5" s="2"/>
      <c r="T5" s="2"/>
      <c r="U5" s="36"/>
      <c r="V5" s="127">
        <f>'2.1 Square Footage'!F18</f>
        <v>0</v>
      </c>
      <c r="W5" s="126">
        <f>'2.2 Facility Quality'!C17</f>
        <v>0</v>
      </c>
      <c r="X5" s="44" t="s">
        <v>8</v>
      </c>
      <c r="Y5" s="44"/>
      <c r="Z5" s="45"/>
      <c r="AA5" s="1"/>
      <c r="AB5" s="36"/>
      <c r="AC5" s="127">
        <f>'3.1 Programming'!C35</f>
        <v>0</v>
      </c>
      <c r="AD5" s="126">
        <f>'3.2 Outreach Requirements'!C16</f>
        <v>0</v>
      </c>
      <c r="AE5" s="44" t="s">
        <v>8</v>
      </c>
      <c r="AF5" s="44"/>
      <c r="AG5" s="45"/>
    </row>
    <row r="6" spans="1:33" ht="16.5" thickBot="1" x14ac:dyDescent="0.3">
      <c r="A6" s="36"/>
      <c r="B6" s="46"/>
      <c r="C6" s="46"/>
      <c r="D6" s="128"/>
      <c r="E6" s="98"/>
      <c r="F6" s="128"/>
      <c r="G6" s="128"/>
      <c r="H6" s="128"/>
      <c r="I6" s="44"/>
      <c r="J6" s="45"/>
      <c r="K6" s="3"/>
      <c r="L6" s="36"/>
      <c r="M6" s="128"/>
      <c r="N6" s="98"/>
      <c r="O6" s="98"/>
      <c r="P6" s="44"/>
      <c r="Q6" s="44"/>
      <c r="R6" s="45"/>
      <c r="S6" s="2"/>
      <c r="T6" s="2"/>
      <c r="U6" s="36"/>
      <c r="V6" s="128"/>
      <c r="W6" s="128"/>
      <c r="X6" s="44"/>
      <c r="Y6" s="44"/>
      <c r="Z6" s="45"/>
      <c r="AA6" s="1"/>
      <c r="AB6" s="36"/>
      <c r="AC6" s="128"/>
      <c r="AD6" s="128"/>
      <c r="AE6" s="44"/>
      <c r="AF6" s="44"/>
      <c r="AG6" s="45"/>
    </row>
    <row r="7" spans="1:33" x14ac:dyDescent="0.25">
      <c r="A7" s="36"/>
      <c r="B7" s="46"/>
      <c r="C7" s="46"/>
      <c r="D7" s="129">
        <v>1000</v>
      </c>
      <c r="E7" s="129">
        <v>1000</v>
      </c>
      <c r="F7" s="131">
        <v>1000</v>
      </c>
      <c r="G7" s="130">
        <v>100</v>
      </c>
      <c r="H7" s="130">
        <v>100</v>
      </c>
      <c r="I7" s="52">
        <v>10</v>
      </c>
      <c r="J7" s="45"/>
      <c r="K7" s="3"/>
      <c r="L7" s="47"/>
      <c r="M7" s="131">
        <v>100</v>
      </c>
      <c r="N7" s="141">
        <v>100</v>
      </c>
      <c r="O7" s="141">
        <v>100</v>
      </c>
      <c r="P7" s="52">
        <v>10</v>
      </c>
      <c r="Q7" s="44"/>
      <c r="R7" s="45"/>
      <c r="S7" s="2"/>
      <c r="T7" s="2"/>
      <c r="U7" s="47"/>
      <c r="V7" s="131">
        <v>100</v>
      </c>
      <c r="W7" s="131">
        <v>100</v>
      </c>
      <c r="X7" s="48">
        <v>10</v>
      </c>
      <c r="Y7" s="44"/>
      <c r="Z7" s="45"/>
      <c r="AA7" s="1"/>
      <c r="AB7" s="47"/>
      <c r="AC7" s="131">
        <v>100</v>
      </c>
      <c r="AD7" s="141">
        <v>100</v>
      </c>
      <c r="AE7" s="48">
        <v>10</v>
      </c>
      <c r="AF7" s="44"/>
      <c r="AG7" s="45"/>
    </row>
    <row r="8" spans="1:33" x14ac:dyDescent="0.25">
      <c r="A8" s="36"/>
      <c r="B8" s="46"/>
      <c r="C8" s="46"/>
      <c r="D8" s="132">
        <v>900</v>
      </c>
      <c r="E8" s="132">
        <v>900</v>
      </c>
      <c r="F8" s="134">
        <v>900</v>
      </c>
      <c r="G8" s="133">
        <v>90</v>
      </c>
      <c r="H8" s="133">
        <v>90</v>
      </c>
      <c r="I8" s="52">
        <v>9</v>
      </c>
      <c r="J8" s="45"/>
      <c r="K8" s="3"/>
      <c r="L8" s="47"/>
      <c r="M8" s="134">
        <v>95</v>
      </c>
      <c r="N8" s="142">
        <v>95</v>
      </c>
      <c r="O8" s="142">
        <v>95</v>
      </c>
      <c r="P8" s="52">
        <v>9</v>
      </c>
      <c r="Q8" s="46"/>
      <c r="R8" s="45"/>
      <c r="S8" s="2"/>
      <c r="T8" s="2"/>
      <c r="U8" s="47"/>
      <c r="V8" s="134">
        <v>90</v>
      </c>
      <c r="W8" s="134">
        <v>90</v>
      </c>
      <c r="X8" s="49">
        <v>9</v>
      </c>
      <c r="Y8" s="50"/>
      <c r="Z8" s="51"/>
      <c r="AA8" s="1"/>
      <c r="AB8" s="47"/>
      <c r="AC8" s="134">
        <v>95</v>
      </c>
      <c r="AD8" s="142">
        <v>95</v>
      </c>
      <c r="AE8" s="49">
        <v>9</v>
      </c>
      <c r="AF8" s="50"/>
      <c r="AG8" s="51"/>
    </row>
    <row r="9" spans="1:33" x14ac:dyDescent="0.25">
      <c r="A9" s="36"/>
      <c r="B9" s="46"/>
      <c r="C9" s="46"/>
      <c r="D9" s="132">
        <v>800</v>
      </c>
      <c r="E9" s="132">
        <v>800</v>
      </c>
      <c r="F9" s="134">
        <v>800</v>
      </c>
      <c r="G9" s="133">
        <v>80</v>
      </c>
      <c r="H9" s="133">
        <v>80</v>
      </c>
      <c r="I9" s="52">
        <v>8</v>
      </c>
      <c r="J9" s="45"/>
      <c r="K9" s="3"/>
      <c r="L9" s="47"/>
      <c r="M9" s="134">
        <v>90</v>
      </c>
      <c r="N9" s="142">
        <v>90</v>
      </c>
      <c r="O9" s="142">
        <v>90</v>
      </c>
      <c r="P9" s="52">
        <v>8</v>
      </c>
      <c r="Q9" s="44"/>
      <c r="R9" s="45"/>
      <c r="S9" s="2"/>
      <c r="T9" s="2"/>
      <c r="U9" s="47"/>
      <c r="V9" s="134">
        <v>80</v>
      </c>
      <c r="W9" s="134">
        <v>80</v>
      </c>
      <c r="X9" s="52">
        <v>8</v>
      </c>
      <c r="Y9" s="44"/>
      <c r="Z9" s="45"/>
      <c r="AA9" s="1"/>
      <c r="AB9" s="47"/>
      <c r="AC9" s="134">
        <v>90</v>
      </c>
      <c r="AD9" s="142">
        <v>90</v>
      </c>
      <c r="AE9" s="52">
        <v>8</v>
      </c>
      <c r="AF9" s="44"/>
      <c r="AG9" s="45"/>
    </row>
    <row r="10" spans="1:33" x14ac:dyDescent="0.25">
      <c r="A10" s="36"/>
      <c r="B10" s="46"/>
      <c r="C10" s="46"/>
      <c r="D10" s="132">
        <v>700</v>
      </c>
      <c r="E10" s="132">
        <v>700</v>
      </c>
      <c r="F10" s="134">
        <v>700</v>
      </c>
      <c r="G10" s="133">
        <v>70</v>
      </c>
      <c r="H10" s="133">
        <v>70</v>
      </c>
      <c r="I10" s="52">
        <v>7</v>
      </c>
      <c r="J10" s="45"/>
      <c r="K10" s="3"/>
      <c r="L10" s="47"/>
      <c r="M10" s="134">
        <v>85</v>
      </c>
      <c r="N10" s="142">
        <v>85</v>
      </c>
      <c r="O10" s="142">
        <v>85</v>
      </c>
      <c r="P10" s="52">
        <v>7</v>
      </c>
      <c r="Q10" s="44"/>
      <c r="R10" s="45"/>
      <c r="S10" s="2"/>
      <c r="T10" s="2"/>
      <c r="U10" s="47"/>
      <c r="V10" s="134">
        <v>70</v>
      </c>
      <c r="W10" s="134">
        <v>70</v>
      </c>
      <c r="X10" s="52">
        <v>7</v>
      </c>
      <c r="Y10" s="44"/>
      <c r="Z10" s="45"/>
      <c r="AA10" s="1"/>
      <c r="AB10" s="47"/>
      <c r="AC10" s="134">
        <v>85</v>
      </c>
      <c r="AD10" s="142">
        <v>85</v>
      </c>
      <c r="AE10" s="52">
        <v>7</v>
      </c>
      <c r="AF10" s="44"/>
      <c r="AG10" s="45"/>
    </row>
    <row r="11" spans="1:33" x14ac:dyDescent="0.25">
      <c r="A11" s="36"/>
      <c r="B11" s="46"/>
      <c r="C11" s="46"/>
      <c r="D11" s="132">
        <v>600</v>
      </c>
      <c r="E11" s="132">
        <v>600</v>
      </c>
      <c r="F11" s="134">
        <v>600</v>
      </c>
      <c r="G11" s="133">
        <v>60</v>
      </c>
      <c r="H11" s="133">
        <v>60</v>
      </c>
      <c r="I11" s="52">
        <v>6</v>
      </c>
      <c r="J11" s="45"/>
      <c r="K11" s="3"/>
      <c r="L11" s="47"/>
      <c r="M11" s="134">
        <v>80</v>
      </c>
      <c r="N11" s="142">
        <v>80</v>
      </c>
      <c r="O11" s="142">
        <v>80</v>
      </c>
      <c r="P11" s="52">
        <v>6</v>
      </c>
      <c r="Q11" s="44"/>
      <c r="R11" s="45"/>
      <c r="S11" s="2"/>
      <c r="T11" s="2"/>
      <c r="U11" s="47"/>
      <c r="V11" s="134">
        <v>60</v>
      </c>
      <c r="W11" s="134">
        <v>60</v>
      </c>
      <c r="X11" s="52">
        <v>6</v>
      </c>
      <c r="Y11" s="44"/>
      <c r="Z11" s="45"/>
      <c r="AA11" s="1"/>
      <c r="AB11" s="47"/>
      <c r="AC11" s="134">
        <v>80</v>
      </c>
      <c r="AD11" s="142">
        <v>80</v>
      </c>
      <c r="AE11" s="52">
        <v>6</v>
      </c>
      <c r="AF11" s="44"/>
      <c r="AG11" s="45"/>
    </row>
    <row r="12" spans="1:33" x14ac:dyDescent="0.25">
      <c r="A12" s="36"/>
      <c r="B12" s="46"/>
      <c r="C12" s="46"/>
      <c r="D12" s="132">
        <v>500</v>
      </c>
      <c r="E12" s="132">
        <v>500</v>
      </c>
      <c r="F12" s="134">
        <v>500</v>
      </c>
      <c r="G12" s="133">
        <v>50</v>
      </c>
      <c r="H12" s="133">
        <v>50</v>
      </c>
      <c r="I12" s="52">
        <v>5</v>
      </c>
      <c r="J12" s="45"/>
      <c r="K12" s="3"/>
      <c r="L12" s="47"/>
      <c r="M12" s="134">
        <v>75</v>
      </c>
      <c r="N12" s="142">
        <v>75</v>
      </c>
      <c r="O12" s="142">
        <v>75</v>
      </c>
      <c r="P12" s="52">
        <v>5</v>
      </c>
      <c r="Q12" s="44"/>
      <c r="R12" s="45"/>
      <c r="S12" s="2"/>
      <c r="T12" s="2"/>
      <c r="U12" s="47"/>
      <c r="V12" s="134">
        <v>50</v>
      </c>
      <c r="W12" s="134">
        <v>50</v>
      </c>
      <c r="X12" s="52">
        <v>5</v>
      </c>
      <c r="Y12" s="44"/>
      <c r="Z12" s="45"/>
      <c r="AA12" s="1"/>
      <c r="AB12" s="47"/>
      <c r="AC12" s="134">
        <v>75</v>
      </c>
      <c r="AD12" s="142">
        <v>75</v>
      </c>
      <c r="AE12" s="52">
        <v>5</v>
      </c>
      <c r="AF12" s="44"/>
      <c r="AG12" s="45"/>
    </row>
    <row r="13" spans="1:33" x14ac:dyDescent="0.25">
      <c r="A13" s="36"/>
      <c r="B13" s="46"/>
      <c r="C13" s="46"/>
      <c r="D13" s="132">
        <v>400</v>
      </c>
      <c r="E13" s="132">
        <v>400</v>
      </c>
      <c r="F13" s="134">
        <v>400</v>
      </c>
      <c r="G13" s="133">
        <v>40</v>
      </c>
      <c r="H13" s="133">
        <v>40</v>
      </c>
      <c r="I13" s="52">
        <v>4</v>
      </c>
      <c r="J13" s="45"/>
      <c r="K13" s="3"/>
      <c r="L13" s="47"/>
      <c r="M13" s="134">
        <v>70</v>
      </c>
      <c r="N13" s="142">
        <v>70</v>
      </c>
      <c r="O13" s="142">
        <v>70</v>
      </c>
      <c r="P13" s="52">
        <v>4</v>
      </c>
      <c r="Q13" s="44"/>
      <c r="R13" s="45"/>
      <c r="S13" s="2"/>
      <c r="T13" s="2"/>
      <c r="U13" s="47"/>
      <c r="V13" s="134">
        <v>40</v>
      </c>
      <c r="W13" s="134">
        <v>40</v>
      </c>
      <c r="X13" s="52">
        <v>4</v>
      </c>
      <c r="Y13" s="44"/>
      <c r="Z13" s="45"/>
      <c r="AA13" s="1"/>
      <c r="AB13" s="47"/>
      <c r="AC13" s="134">
        <v>70</v>
      </c>
      <c r="AD13" s="142">
        <v>70</v>
      </c>
      <c r="AE13" s="52">
        <v>4</v>
      </c>
      <c r="AF13" s="44"/>
      <c r="AG13" s="45"/>
    </row>
    <row r="14" spans="1:33" x14ac:dyDescent="0.25">
      <c r="A14" s="36"/>
      <c r="B14" s="46"/>
      <c r="C14" s="46"/>
      <c r="D14" s="132">
        <v>300</v>
      </c>
      <c r="E14" s="132">
        <v>300</v>
      </c>
      <c r="F14" s="134">
        <v>300</v>
      </c>
      <c r="G14" s="133">
        <v>30</v>
      </c>
      <c r="H14" s="133">
        <v>30</v>
      </c>
      <c r="I14" s="52">
        <v>3</v>
      </c>
      <c r="J14" s="45"/>
      <c r="K14" s="3"/>
      <c r="L14" s="47"/>
      <c r="M14" s="134">
        <v>65</v>
      </c>
      <c r="N14" s="142">
        <v>65</v>
      </c>
      <c r="O14" s="142">
        <v>65</v>
      </c>
      <c r="P14" s="52">
        <v>3</v>
      </c>
      <c r="Q14" s="44"/>
      <c r="R14" s="45"/>
      <c r="S14" s="2"/>
      <c r="T14" s="2"/>
      <c r="U14" s="47"/>
      <c r="V14" s="134">
        <v>30</v>
      </c>
      <c r="W14" s="134">
        <v>30</v>
      </c>
      <c r="X14" s="52">
        <v>3</v>
      </c>
      <c r="Y14" s="44"/>
      <c r="Z14" s="45"/>
      <c r="AA14" s="1"/>
      <c r="AB14" s="47"/>
      <c r="AC14" s="134">
        <v>65</v>
      </c>
      <c r="AD14" s="142">
        <v>65</v>
      </c>
      <c r="AE14" s="52">
        <v>3</v>
      </c>
      <c r="AF14" s="44"/>
      <c r="AG14" s="45"/>
    </row>
    <row r="15" spans="1:33" ht="20.25" customHeight="1" x14ac:dyDescent="0.25">
      <c r="A15" s="36"/>
      <c r="B15" s="46"/>
      <c r="C15" s="46"/>
      <c r="D15" s="132">
        <v>200</v>
      </c>
      <c r="E15" s="132">
        <v>200</v>
      </c>
      <c r="F15" s="134">
        <v>200</v>
      </c>
      <c r="G15" s="133">
        <v>20</v>
      </c>
      <c r="H15" s="133">
        <v>20</v>
      </c>
      <c r="I15" s="52">
        <v>2</v>
      </c>
      <c r="J15" s="45"/>
      <c r="K15" s="3"/>
      <c r="L15" s="47"/>
      <c r="M15" s="134">
        <v>60</v>
      </c>
      <c r="N15" s="142">
        <v>60</v>
      </c>
      <c r="O15" s="142">
        <v>60</v>
      </c>
      <c r="P15" s="52">
        <v>2</v>
      </c>
      <c r="Q15" s="44"/>
      <c r="R15" s="45"/>
      <c r="S15" s="2"/>
      <c r="T15" s="2"/>
      <c r="U15" s="47"/>
      <c r="V15" s="134">
        <v>20</v>
      </c>
      <c r="W15" s="134">
        <v>20</v>
      </c>
      <c r="X15" s="52">
        <v>2</v>
      </c>
      <c r="Y15" s="44"/>
      <c r="Z15" s="45"/>
      <c r="AA15" s="1"/>
      <c r="AB15" s="47"/>
      <c r="AC15" s="134">
        <v>60</v>
      </c>
      <c r="AD15" s="142">
        <v>60</v>
      </c>
      <c r="AE15" s="52">
        <v>2</v>
      </c>
      <c r="AF15" s="44"/>
      <c r="AG15" s="45"/>
    </row>
    <row r="16" spans="1:33" x14ac:dyDescent="0.25">
      <c r="A16" s="36"/>
      <c r="B16" s="46"/>
      <c r="C16" s="46"/>
      <c r="D16" s="132">
        <v>100</v>
      </c>
      <c r="E16" s="132">
        <v>100</v>
      </c>
      <c r="F16" s="134">
        <v>100</v>
      </c>
      <c r="G16" s="133">
        <v>10</v>
      </c>
      <c r="H16" s="133">
        <v>10</v>
      </c>
      <c r="I16" s="52">
        <v>1</v>
      </c>
      <c r="J16" s="45"/>
      <c r="K16" s="3"/>
      <c r="L16" s="47"/>
      <c r="M16" s="134">
        <v>55</v>
      </c>
      <c r="N16" s="142">
        <v>55</v>
      </c>
      <c r="O16" s="142">
        <v>55</v>
      </c>
      <c r="P16" s="52">
        <v>1</v>
      </c>
      <c r="Q16" s="44"/>
      <c r="R16" s="45"/>
      <c r="S16" s="2"/>
      <c r="T16" s="2"/>
      <c r="U16" s="47"/>
      <c r="V16" s="134">
        <v>10</v>
      </c>
      <c r="W16" s="134">
        <v>10</v>
      </c>
      <c r="X16" s="52">
        <v>1</v>
      </c>
      <c r="Y16" s="44"/>
      <c r="Z16" s="45"/>
      <c r="AA16" s="1"/>
      <c r="AB16" s="47"/>
      <c r="AC16" s="134">
        <v>55</v>
      </c>
      <c r="AD16" s="142">
        <v>55</v>
      </c>
      <c r="AE16" s="52">
        <v>1</v>
      </c>
      <c r="AF16" s="44"/>
      <c r="AG16" s="45"/>
    </row>
    <row r="17" spans="1:33" ht="16.5" thickBot="1" x14ac:dyDescent="0.3">
      <c r="A17" s="36"/>
      <c r="B17" s="46"/>
      <c r="C17" s="46"/>
      <c r="D17" s="135">
        <v>0</v>
      </c>
      <c r="E17" s="135">
        <v>0</v>
      </c>
      <c r="F17" s="136">
        <v>0</v>
      </c>
      <c r="G17" s="136">
        <v>0</v>
      </c>
      <c r="H17" s="136">
        <v>0</v>
      </c>
      <c r="I17" s="52">
        <v>0</v>
      </c>
      <c r="J17" s="45"/>
      <c r="K17" s="3"/>
      <c r="L17" s="47"/>
      <c r="M17" s="136">
        <v>50</v>
      </c>
      <c r="N17" s="143">
        <v>50</v>
      </c>
      <c r="O17" s="143">
        <v>50</v>
      </c>
      <c r="P17" s="52">
        <v>0</v>
      </c>
      <c r="Q17" s="44"/>
      <c r="R17" s="45"/>
      <c r="S17" s="2"/>
      <c r="T17" s="2"/>
      <c r="U17" s="47"/>
      <c r="V17" s="136">
        <v>0</v>
      </c>
      <c r="W17" s="136">
        <v>0</v>
      </c>
      <c r="X17" s="52">
        <v>0</v>
      </c>
      <c r="Y17" s="44"/>
      <c r="Z17" s="45"/>
      <c r="AA17" s="1"/>
      <c r="AB17" s="47"/>
      <c r="AC17" s="136">
        <v>50</v>
      </c>
      <c r="AD17" s="143">
        <v>50</v>
      </c>
      <c r="AE17" s="52">
        <v>0</v>
      </c>
      <c r="AF17" s="44"/>
      <c r="AG17" s="45"/>
    </row>
    <row r="18" spans="1:33" ht="16.5" thickBot="1" x14ac:dyDescent="0.3">
      <c r="A18" s="36"/>
      <c r="B18" s="46"/>
      <c r="C18" s="46"/>
      <c r="D18" s="98"/>
      <c r="E18" s="98"/>
      <c r="F18" s="98"/>
      <c r="G18" s="98"/>
      <c r="H18" s="98"/>
      <c r="I18" s="44"/>
      <c r="J18" s="45"/>
      <c r="K18" s="3"/>
      <c r="L18" s="36"/>
      <c r="M18" s="98"/>
      <c r="N18" s="98"/>
      <c r="O18" s="98"/>
      <c r="P18" s="44"/>
      <c r="Q18" s="44"/>
      <c r="R18" s="45"/>
      <c r="S18" s="2"/>
      <c r="T18" s="2"/>
      <c r="U18" s="36"/>
      <c r="V18" s="98"/>
      <c r="W18" s="98"/>
      <c r="X18" s="44"/>
      <c r="Y18" s="44"/>
      <c r="Z18" s="45"/>
      <c r="AA18" s="1"/>
      <c r="AB18" s="36"/>
      <c r="AC18" s="98"/>
      <c r="AD18" s="98"/>
      <c r="AE18" s="44"/>
      <c r="AF18" s="44"/>
      <c r="AG18" s="45"/>
    </row>
    <row r="19" spans="1:33" ht="16.5" thickBot="1" x14ac:dyDescent="0.3">
      <c r="A19" s="53"/>
      <c r="B19" s="54"/>
      <c r="C19" s="54"/>
      <c r="D19" s="349">
        <f>D5/100</f>
        <v>0</v>
      </c>
      <c r="E19" s="350">
        <f>E5/100</f>
        <v>0</v>
      </c>
      <c r="F19" s="350">
        <f>F5/100</f>
        <v>0</v>
      </c>
      <c r="G19" s="350">
        <f>G5*10</f>
        <v>0</v>
      </c>
      <c r="H19" s="356">
        <f>H5*10</f>
        <v>0</v>
      </c>
      <c r="I19" s="44" t="s">
        <v>0</v>
      </c>
      <c r="J19" s="55"/>
      <c r="K19" s="6"/>
      <c r="L19" s="53"/>
      <c r="M19" s="349">
        <f>M5*10</f>
        <v>0</v>
      </c>
      <c r="N19" s="349">
        <f t="shared" ref="N19:O19" si="0">N5*10</f>
        <v>0</v>
      </c>
      <c r="O19" s="349">
        <f t="shared" si="0"/>
        <v>0</v>
      </c>
      <c r="P19" s="44" t="s">
        <v>0</v>
      </c>
      <c r="Q19" s="54"/>
      <c r="R19" s="55"/>
      <c r="S19" s="2"/>
      <c r="T19" s="2"/>
      <c r="U19" s="53"/>
      <c r="V19" s="357">
        <f>V5*10</f>
        <v>0</v>
      </c>
      <c r="W19" s="357">
        <f>W5*10</f>
        <v>0</v>
      </c>
      <c r="X19" s="44" t="s">
        <v>0</v>
      </c>
      <c r="Y19" s="54"/>
      <c r="Z19" s="55"/>
      <c r="AA19" s="1"/>
      <c r="AB19" s="53"/>
      <c r="AC19" s="357">
        <f>AC5*10</f>
        <v>0</v>
      </c>
      <c r="AD19" s="357">
        <f>AD5*10</f>
        <v>0</v>
      </c>
      <c r="AE19" s="44" t="s">
        <v>0</v>
      </c>
      <c r="AF19" s="54"/>
      <c r="AG19" s="55"/>
    </row>
    <row r="20" spans="1:33" x14ac:dyDescent="0.25">
      <c r="A20" s="36"/>
      <c r="B20" s="46"/>
      <c r="C20" s="46"/>
      <c r="D20" s="137">
        <v>25</v>
      </c>
      <c r="E20" s="138">
        <v>10</v>
      </c>
      <c r="F20" s="138">
        <v>35</v>
      </c>
      <c r="G20" s="138">
        <v>10</v>
      </c>
      <c r="H20" s="154">
        <v>20</v>
      </c>
      <c r="I20" s="44" t="s">
        <v>9</v>
      </c>
      <c r="J20" s="146" t="s">
        <v>10</v>
      </c>
      <c r="K20" s="7"/>
      <c r="L20" s="36"/>
      <c r="M20" s="152">
        <v>35</v>
      </c>
      <c r="N20" s="153">
        <v>45</v>
      </c>
      <c r="O20" s="144">
        <v>20</v>
      </c>
      <c r="P20" s="44" t="s">
        <v>9</v>
      </c>
      <c r="Q20" s="146" t="s">
        <v>10</v>
      </c>
      <c r="R20" s="56"/>
      <c r="S20" s="2"/>
      <c r="T20" s="2"/>
      <c r="U20" s="36"/>
      <c r="V20" s="137">
        <v>50</v>
      </c>
      <c r="W20" s="154">
        <v>50</v>
      </c>
      <c r="X20" s="44" t="s">
        <v>9</v>
      </c>
      <c r="Y20" s="146" t="s">
        <v>10</v>
      </c>
      <c r="Z20" s="56"/>
      <c r="AA20" s="1"/>
      <c r="AB20" s="36"/>
      <c r="AC20" s="137">
        <v>60</v>
      </c>
      <c r="AD20" s="154">
        <v>40</v>
      </c>
      <c r="AE20" s="44" t="s">
        <v>9</v>
      </c>
      <c r="AF20" s="146" t="s">
        <v>10</v>
      </c>
      <c r="AG20" s="56"/>
    </row>
    <row r="21" spans="1:33" ht="16.5" thickBot="1" x14ac:dyDescent="0.3">
      <c r="A21" s="36"/>
      <c r="B21" s="46"/>
      <c r="C21" s="46"/>
      <c r="D21" s="148">
        <f>D19*D20</f>
        <v>0</v>
      </c>
      <c r="E21" s="149">
        <f>E19*E20</f>
        <v>0</v>
      </c>
      <c r="F21" s="150">
        <f>F19*F20</f>
        <v>0</v>
      </c>
      <c r="G21" s="151">
        <f>G19*G20</f>
        <v>0</v>
      </c>
      <c r="H21" s="125">
        <f>H19*H20</f>
        <v>0</v>
      </c>
      <c r="I21" s="44" t="s">
        <v>11</v>
      </c>
      <c r="J21" s="313">
        <f>SUM(D21:H21)</f>
        <v>0</v>
      </c>
      <c r="K21" s="7"/>
      <c r="L21" s="36"/>
      <c r="M21" s="139">
        <f>M19*M20</f>
        <v>0</v>
      </c>
      <c r="N21" s="150">
        <f>N19*N20</f>
        <v>0</v>
      </c>
      <c r="O21" s="145">
        <f>O19*O20</f>
        <v>0</v>
      </c>
      <c r="P21" s="44" t="s">
        <v>11</v>
      </c>
      <c r="Q21" s="147">
        <f>SUM(M21:O21)</f>
        <v>0</v>
      </c>
      <c r="R21" s="56"/>
      <c r="S21" s="2"/>
      <c r="T21" s="2"/>
      <c r="U21" s="36"/>
      <c r="V21" s="148">
        <f>V19*V20</f>
        <v>0</v>
      </c>
      <c r="W21" s="125">
        <f>W19*W20</f>
        <v>0</v>
      </c>
      <c r="X21" s="44" t="s">
        <v>11</v>
      </c>
      <c r="Y21" s="147">
        <f>SUM(V21:W21)</f>
        <v>0</v>
      </c>
      <c r="Z21" s="56"/>
      <c r="AA21" s="1"/>
      <c r="AB21" s="36"/>
      <c r="AC21" s="148">
        <f>AC19*AC20</f>
        <v>0</v>
      </c>
      <c r="AD21" s="125">
        <f>AD19*AD20</f>
        <v>0</v>
      </c>
      <c r="AE21" s="44" t="s">
        <v>11</v>
      </c>
      <c r="AF21" s="147">
        <f>SUM(AC21:AD21)</f>
        <v>0</v>
      </c>
      <c r="AG21" s="56"/>
    </row>
    <row r="22" spans="1:33" x14ac:dyDescent="0.25">
      <c r="A22" s="57"/>
      <c r="B22" s="58"/>
      <c r="C22" s="58"/>
      <c r="D22" s="58"/>
      <c r="E22" s="58"/>
      <c r="F22" s="58"/>
      <c r="G22" s="58"/>
      <c r="H22" s="58"/>
      <c r="I22" s="59"/>
      <c r="J22" s="60"/>
      <c r="K22" s="3"/>
      <c r="L22" s="57"/>
      <c r="M22" s="58"/>
      <c r="N22" s="58"/>
      <c r="O22" s="58"/>
      <c r="P22" s="59"/>
      <c r="Q22" s="59"/>
      <c r="R22" s="60"/>
      <c r="S22" s="2"/>
      <c r="T22" s="2"/>
      <c r="U22" s="57"/>
      <c r="V22" s="58"/>
      <c r="W22" s="58"/>
      <c r="X22" s="59"/>
      <c r="Y22" s="59"/>
      <c r="Z22" s="60"/>
      <c r="AA22" s="1"/>
      <c r="AB22" s="57"/>
      <c r="AC22" s="58"/>
      <c r="AD22" s="58"/>
      <c r="AE22" s="59"/>
      <c r="AF22" s="59"/>
      <c r="AG22" s="60"/>
    </row>
    <row r="23" spans="1:33" x14ac:dyDescent="0.25">
      <c r="A23" s="46"/>
      <c r="B23" s="46"/>
      <c r="C23" s="46"/>
      <c r="D23" s="46"/>
      <c r="E23" s="46"/>
      <c r="F23" s="46"/>
      <c r="G23" s="46"/>
      <c r="H23" s="46"/>
      <c r="I23" s="44"/>
      <c r="J23" s="312"/>
      <c r="K23" s="3"/>
      <c r="L23" s="46"/>
      <c r="M23" s="46"/>
      <c r="N23" s="46"/>
      <c r="O23" s="46"/>
      <c r="P23" s="44"/>
      <c r="Q23" s="44"/>
      <c r="R23" s="44"/>
      <c r="S23" s="2"/>
      <c r="T23" s="2"/>
      <c r="U23" s="46"/>
      <c r="V23" s="46"/>
      <c r="W23" s="46"/>
      <c r="X23" s="44"/>
      <c r="Y23" s="44"/>
      <c r="Z23" s="44"/>
      <c r="AA23" s="1"/>
      <c r="AB23" s="46"/>
      <c r="AC23" s="46"/>
      <c r="AD23" s="46"/>
      <c r="AE23" s="44"/>
      <c r="AF23" s="44"/>
      <c r="AG23" s="44"/>
    </row>
    <row r="24" spans="1:33" x14ac:dyDescent="0.25">
      <c r="A24" s="46"/>
      <c r="B24" s="46"/>
      <c r="C24" s="46"/>
      <c r="D24" s="46"/>
      <c r="E24" s="46"/>
      <c r="F24" s="46"/>
      <c r="G24" s="46"/>
      <c r="H24" s="46"/>
      <c r="I24" s="44"/>
      <c r="J24" s="44"/>
      <c r="K24" s="3"/>
      <c r="L24" s="46"/>
      <c r="M24" s="46"/>
      <c r="N24" s="46"/>
      <c r="O24" s="46"/>
      <c r="P24" s="44"/>
      <c r="Q24" s="44"/>
      <c r="R24" s="44"/>
      <c r="S24" s="2"/>
      <c r="T24" s="2"/>
      <c r="U24" s="46"/>
      <c r="V24" s="46"/>
      <c r="W24" s="46"/>
      <c r="X24" s="44"/>
      <c r="Y24" s="44"/>
      <c r="Z24" s="44"/>
      <c r="AA24" s="1"/>
      <c r="AB24" s="46"/>
      <c r="AC24" s="46"/>
      <c r="AD24" s="46"/>
      <c r="AE24" s="44"/>
      <c r="AF24" s="44"/>
      <c r="AG24" s="44"/>
    </row>
    <row r="25" spans="1:33" x14ac:dyDescent="0.25">
      <c r="A25" s="46"/>
      <c r="B25" s="46"/>
      <c r="C25" s="46"/>
      <c r="D25" s="46"/>
      <c r="E25" s="46"/>
      <c r="F25" s="46"/>
      <c r="G25" s="46"/>
      <c r="H25" s="46"/>
      <c r="I25" s="44"/>
      <c r="J25" s="44"/>
      <c r="K25" s="3"/>
      <c r="L25" s="46"/>
      <c r="M25" s="46"/>
      <c r="N25" s="46"/>
      <c r="O25" s="46"/>
      <c r="P25" s="44"/>
      <c r="Q25" s="44"/>
      <c r="R25" s="44"/>
      <c r="S25" s="2"/>
      <c r="T25" s="2"/>
      <c r="U25" s="46"/>
      <c r="V25" s="46"/>
      <c r="W25" s="46"/>
      <c r="X25" s="44"/>
      <c r="Y25" s="44"/>
      <c r="Z25" s="44"/>
      <c r="AA25" s="1"/>
      <c r="AB25" s="46"/>
      <c r="AC25" s="46"/>
      <c r="AD25" s="46"/>
      <c r="AE25" s="44"/>
      <c r="AF25" s="44"/>
      <c r="AG25" s="44"/>
    </row>
    <row r="26" spans="1:33" x14ac:dyDescent="0.25">
      <c r="A26" s="46"/>
      <c r="B26" s="46"/>
      <c r="C26" s="46"/>
      <c r="D26" s="46"/>
      <c r="E26" s="46"/>
      <c r="F26" s="46"/>
      <c r="G26" s="46"/>
      <c r="H26" s="46"/>
      <c r="I26" s="44"/>
      <c r="J26" s="44"/>
      <c r="K26" s="3"/>
      <c r="L26" s="46"/>
      <c r="M26" s="46"/>
      <c r="N26" s="46"/>
      <c r="O26" s="46"/>
      <c r="P26" s="44"/>
      <c r="Q26" s="44"/>
      <c r="R26" s="44"/>
      <c r="S26" s="2"/>
      <c r="T26" s="2"/>
      <c r="U26" s="46"/>
      <c r="V26" s="46"/>
      <c r="W26" s="46"/>
      <c r="X26" s="44"/>
      <c r="Y26" s="44"/>
      <c r="Z26" s="44"/>
      <c r="AA26" s="1"/>
      <c r="AB26" s="46"/>
      <c r="AC26" s="46"/>
      <c r="AD26" s="46"/>
      <c r="AE26" s="44"/>
      <c r="AF26" s="44"/>
      <c r="AG26" s="44"/>
    </row>
    <row r="27" spans="1:33" x14ac:dyDescent="0.25">
      <c r="A27" s="46"/>
      <c r="B27" s="46"/>
      <c r="C27" s="46"/>
      <c r="D27" s="46"/>
      <c r="E27" s="46"/>
      <c r="F27" s="46"/>
      <c r="G27" s="46"/>
      <c r="H27" s="46"/>
      <c r="I27" s="44"/>
      <c r="J27" s="44"/>
      <c r="K27" s="3"/>
      <c r="L27" s="46"/>
      <c r="M27" s="46"/>
      <c r="N27" s="46"/>
      <c r="O27" s="46"/>
      <c r="P27" s="44"/>
      <c r="Q27" s="44"/>
      <c r="R27" s="44"/>
      <c r="S27" s="2"/>
      <c r="T27" s="2"/>
      <c r="U27" s="46"/>
      <c r="V27" s="46"/>
      <c r="W27" s="46"/>
      <c r="X27" s="44"/>
      <c r="Y27" s="44"/>
      <c r="Z27" s="44"/>
      <c r="AA27" s="1"/>
      <c r="AB27" s="46"/>
      <c r="AC27" s="46"/>
      <c r="AD27" s="46"/>
      <c r="AE27" s="44"/>
      <c r="AF27" s="44"/>
      <c r="AG27" s="44"/>
    </row>
    <row r="28" spans="1:33" x14ac:dyDescent="0.25">
      <c r="A28" s="46"/>
      <c r="B28" s="46"/>
      <c r="C28" s="46"/>
      <c r="D28" s="46"/>
      <c r="E28" s="46"/>
      <c r="F28" s="46"/>
      <c r="G28" s="46"/>
      <c r="H28" s="46"/>
      <c r="I28" s="44"/>
      <c r="J28" s="44"/>
      <c r="K28" s="3"/>
      <c r="L28" s="46"/>
      <c r="M28" s="46"/>
      <c r="N28" s="46"/>
      <c r="O28" s="46"/>
      <c r="P28" s="44"/>
      <c r="Q28" s="44"/>
      <c r="R28" s="44"/>
      <c r="S28" s="2"/>
      <c r="T28" s="2"/>
      <c r="U28" s="46"/>
      <c r="V28" s="46"/>
      <c r="W28" s="46"/>
      <c r="X28" s="44"/>
      <c r="Y28" s="44"/>
      <c r="Z28" s="44"/>
      <c r="AA28" s="1"/>
      <c r="AB28" s="46"/>
      <c r="AC28" s="46"/>
      <c r="AD28" s="46"/>
      <c r="AE28" s="44"/>
      <c r="AF28" s="44"/>
      <c r="AG28" s="44"/>
    </row>
    <row r="29" spans="1:33" x14ac:dyDescent="0.25">
      <c r="A29" s="46"/>
      <c r="B29" s="46"/>
      <c r="C29" s="46"/>
      <c r="D29" s="46"/>
      <c r="E29" s="46"/>
      <c r="F29" s="46"/>
      <c r="G29" s="46"/>
      <c r="H29" s="46"/>
      <c r="I29" s="44"/>
      <c r="J29" s="44"/>
      <c r="K29" s="3"/>
      <c r="L29" s="46"/>
      <c r="M29" s="46"/>
      <c r="N29" s="46"/>
      <c r="O29" s="46"/>
      <c r="P29" s="44"/>
      <c r="Q29" s="44"/>
      <c r="R29" s="44"/>
      <c r="S29" s="2"/>
      <c r="T29" s="2"/>
      <c r="U29" s="46"/>
      <c r="V29" s="46"/>
      <c r="W29" s="46"/>
      <c r="X29" s="44"/>
      <c r="Y29" s="44"/>
      <c r="Z29" s="44"/>
      <c r="AA29" s="1"/>
      <c r="AB29" s="46"/>
      <c r="AC29" s="46"/>
      <c r="AD29" s="46"/>
      <c r="AE29" s="44"/>
      <c r="AF29" s="44"/>
      <c r="AG29" s="44"/>
    </row>
    <row r="30" spans="1:33" x14ac:dyDescent="0.25">
      <c r="I30" s="44"/>
      <c r="J30" s="44"/>
      <c r="K30" s="3"/>
      <c r="L30" s="46"/>
      <c r="M30" s="46"/>
      <c r="N30" s="46"/>
      <c r="O30" s="46"/>
      <c r="P30" s="44"/>
      <c r="Q30" s="44"/>
      <c r="R30" s="44"/>
      <c r="S30" s="2"/>
      <c r="T30" s="2"/>
      <c r="U30" s="46"/>
      <c r="V30" s="46"/>
      <c r="W30" s="46"/>
      <c r="X30" s="44"/>
      <c r="Y30" s="44"/>
      <c r="Z30" s="44"/>
      <c r="AA30" s="1"/>
      <c r="AB30" s="46"/>
      <c r="AC30" s="46"/>
      <c r="AD30" s="46"/>
      <c r="AE30" s="44"/>
      <c r="AF30" s="44"/>
      <c r="AG30" s="44"/>
    </row>
    <row r="31" spans="1:33" x14ac:dyDescent="0.25">
      <c r="A31" s="46"/>
      <c r="B31" s="46"/>
      <c r="D31" s="46"/>
      <c r="E31" s="46"/>
      <c r="F31" s="52"/>
      <c r="G31" s="46"/>
      <c r="H31" s="46"/>
      <c r="I31" s="44"/>
      <c r="J31" s="44"/>
      <c r="K31" s="3"/>
      <c r="L31" s="46"/>
      <c r="M31" s="46"/>
      <c r="N31" s="46"/>
      <c r="O31" s="46"/>
      <c r="P31" s="44"/>
      <c r="Q31" s="44"/>
      <c r="R31" s="44"/>
      <c r="S31" s="2"/>
      <c r="T31" s="2"/>
      <c r="U31" s="46"/>
      <c r="V31" s="46"/>
      <c r="W31" s="46"/>
      <c r="X31" s="44"/>
      <c r="Y31" s="44"/>
      <c r="Z31" s="44"/>
      <c r="AA31" s="1"/>
      <c r="AB31" s="46"/>
      <c r="AC31" s="46"/>
      <c r="AD31" s="46"/>
      <c r="AE31" s="44"/>
      <c r="AF31" s="44"/>
      <c r="AG31" s="44"/>
    </row>
    <row r="32" spans="1:33" x14ac:dyDescent="0.25">
      <c r="A32" s="46"/>
      <c r="B32" s="46"/>
      <c r="C32" s="46"/>
      <c r="D32" s="46"/>
      <c r="E32" s="46"/>
      <c r="F32" s="46"/>
      <c r="G32" s="46"/>
      <c r="H32" s="46"/>
      <c r="I32" s="44"/>
      <c r="J32" s="44"/>
      <c r="K32" s="3"/>
      <c r="L32" s="46"/>
      <c r="M32" s="46"/>
      <c r="N32" s="46"/>
      <c r="O32" s="46"/>
      <c r="P32" s="44"/>
      <c r="Q32" s="44"/>
      <c r="R32" s="44"/>
      <c r="S32" s="2"/>
      <c r="T32" s="2"/>
      <c r="U32" s="46"/>
      <c r="V32" s="46"/>
      <c r="W32" s="46"/>
      <c r="X32" s="44"/>
      <c r="Y32" s="44"/>
      <c r="Z32" s="44"/>
      <c r="AA32" s="1"/>
      <c r="AB32" s="46"/>
      <c r="AC32" s="46"/>
      <c r="AD32" s="46"/>
      <c r="AE32" s="44"/>
      <c r="AF32" s="44"/>
      <c r="AG32" s="44"/>
    </row>
    <row r="33" spans="1:33" x14ac:dyDescent="0.25">
      <c r="A33" s="46"/>
      <c r="B33" s="46"/>
      <c r="C33" s="46"/>
      <c r="D33" s="46"/>
      <c r="E33" s="46"/>
      <c r="F33" s="52"/>
      <c r="G33" s="46"/>
      <c r="H33" s="46"/>
      <c r="I33" s="44"/>
      <c r="J33" s="44"/>
      <c r="K33" s="3"/>
      <c r="L33" s="46"/>
      <c r="M33" s="46"/>
      <c r="N33" s="46"/>
      <c r="O33" s="46"/>
      <c r="P33" s="44"/>
      <c r="Q33" s="44"/>
      <c r="R33" s="44"/>
      <c r="S33" s="2"/>
      <c r="T33" s="2"/>
      <c r="U33" s="46"/>
      <c r="V33" s="46"/>
      <c r="W33" s="46"/>
      <c r="X33" s="44"/>
      <c r="Y33" s="44"/>
      <c r="Z33" s="44"/>
      <c r="AA33" s="2"/>
      <c r="AB33" s="46"/>
      <c r="AC33" s="46"/>
      <c r="AD33" s="46"/>
      <c r="AE33" s="44"/>
      <c r="AF33" s="44"/>
      <c r="AG33" s="44"/>
    </row>
    <row r="34" spans="1:33" x14ac:dyDescent="0.25">
      <c r="A34" s="46"/>
      <c r="B34" s="46"/>
      <c r="C34" s="46"/>
      <c r="D34" s="46"/>
      <c r="E34" s="46"/>
      <c r="F34" s="46"/>
      <c r="G34" s="46"/>
      <c r="H34" s="46"/>
      <c r="I34" s="44"/>
      <c r="J34" s="44"/>
      <c r="K34" s="3"/>
      <c r="L34" s="46"/>
      <c r="M34" s="46"/>
      <c r="N34" s="46"/>
      <c r="O34" s="46"/>
      <c r="P34" s="44"/>
      <c r="Q34" s="44"/>
      <c r="R34" s="44"/>
      <c r="S34" s="2"/>
      <c r="T34" s="2"/>
      <c r="U34" s="46"/>
      <c r="V34" s="46"/>
      <c r="W34" s="46"/>
      <c r="X34" s="44"/>
      <c r="Y34" s="44"/>
      <c r="Z34" s="44"/>
      <c r="AA34" s="2"/>
      <c r="AB34" s="46"/>
      <c r="AC34" s="46"/>
      <c r="AD34" s="46"/>
      <c r="AE34" s="44"/>
      <c r="AF34" s="44"/>
      <c r="AG34" s="44"/>
    </row>
    <row r="35" spans="1:33" x14ac:dyDescent="0.25">
      <c r="D35" s="46"/>
      <c r="E35" s="46"/>
      <c r="F35" s="46"/>
      <c r="G35" s="46"/>
      <c r="H35" s="46"/>
      <c r="I35" s="44"/>
      <c r="J35" s="44"/>
      <c r="K35" s="3"/>
      <c r="L35" s="46"/>
      <c r="M35" s="46"/>
      <c r="N35" s="46"/>
      <c r="O35" s="46"/>
      <c r="P35" s="44"/>
      <c r="Q35" s="44"/>
      <c r="R35" s="44"/>
      <c r="S35" s="2"/>
      <c r="T35" s="2"/>
      <c r="U35" s="46"/>
      <c r="V35" s="46"/>
      <c r="W35" s="46"/>
      <c r="X35" s="44"/>
      <c r="Y35" s="44"/>
      <c r="Z35" s="44"/>
      <c r="AA35" s="2"/>
      <c r="AB35" s="46"/>
      <c r="AC35" s="46"/>
      <c r="AD35" s="46"/>
      <c r="AE35" s="44"/>
      <c r="AF35" s="44"/>
      <c r="AG35" s="44"/>
    </row>
    <row r="36" spans="1:33" x14ac:dyDescent="0.25">
      <c r="A36" s="46"/>
      <c r="B36" s="46"/>
      <c r="C36" s="46"/>
      <c r="D36" s="46"/>
      <c r="E36" s="46"/>
      <c r="F36" s="46"/>
      <c r="G36" s="46"/>
      <c r="H36" s="46"/>
      <c r="I36" s="44"/>
      <c r="J36" s="44"/>
      <c r="K36" s="3"/>
      <c r="L36" s="46"/>
      <c r="M36" s="46"/>
      <c r="N36" s="46"/>
      <c r="O36" s="46"/>
      <c r="P36" s="44"/>
      <c r="Q36" s="44"/>
      <c r="R36" s="44"/>
      <c r="S36" s="2"/>
      <c r="T36" s="2"/>
      <c r="U36" s="46"/>
      <c r="V36" s="46"/>
      <c r="W36" s="46"/>
      <c r="X36" s="44"/>
      <c r="Y36" s="44"/>
      <c r="Z36" s="44"/>
      <c r="AA36" s="2"/>
      <c r="AB36" s="46"/>
      <c r="AC36" s="46"/>
      <c r="AD36" s="46"/>
      <c r="AE36" s="44"/>
      <c r="AF36" s="44"/>
      <c r="AG36" s="44"/>
    </row>
    <row r="37" spans="1:33" x14ac:dyDescent="0.25">
      <c r="A37" s="46"/>
      <c r="B37" s="46"/>
      <c r="C37" s="46"/>
      <c r="D37" s="46"/>
      <c r="E37" s="46"/>
      <c r="F37" s="46"/>
      <c r="G37" s="46"/>
      <c r="H37" s="46"/>
      <c r="I37" s="44"/>
      <c r="J37" s="44"/>
      <c r="K37" s="3"/>
      <c r="L37" s="46"/>
      <c r="M37" s="46"/>
      <c r="N37" s="46"/>
      <c r="O37" s="46"/>
      <c r="P37" s="44"/>
      <c r="Q37" s="44"/>
      <c r="R37" s="44"/>
      <c r="S37" s="2"/>
      <c r="T37" s="2"/>
      <c r="U37" s="46"/>
      <c r="V37" s="46"/>
      <c r="W37" s="46"/>
      <c r="X37" s="44"/>
      <c r="Y37" s="44"/>
      <c r="Z37" s="44"/>
      <c r="AA37" s="2"/>
      <c r="AB37" s="46"/>
      <c r="AC37" s="46"/>
      <c r="AD37" s="46"/>
      <c r="AE37" s="44"/>
      <c r="AF37" s="44"/>
      <c r="AG37" s="44"/>
    </row>
    <row r="38" spans="1:33" x14ac:dyDescent="0.25">
      <c r="A38" s="46"/>
      <c r="B38" s="46"/>
      <c r="C38" s="46"/>
      <c r="D38" s="46"/>
      <c r="E38" s="46"/>
      <c r="F38" s="46"/>
      <c r="G38" s="46"/>
      <c r="H38" s="46"/>
      <c r="I38" s="44"/>
      <c r="J38" s="44"/>
      <c r="K38" s="3"/>
      <c r="L38" s="46"/>
      <c r="M38" s="46"/>
      <c r="N38" s="46"/>
      <c r="O38" s="46"/>
      <c r="P38" s="44"/>
      <c r="Q38" s="44"/>
      <c r="R38" s="44"/>
      <c r="S38" s="2"/>
      <c r="T38" s="2"/>
      <c r="U38" s="46"/>
      <c r="V38" s="46"/>
      <c r="W38" s="46"/>
      <c r="X38" s="44"/>
      <c r="Y38" s="44"/>
      <c r="Z38" s="44"/>
      <c r="AA38" s="2"/>
      <c r="AB38" s="46"/>
      <c r="AC38" s="46"/>
      <c r="AD38" s="46"/>
      <c r="AE38" s="44"/>
      <c r="AF38" s="44"/>
      <c r="AG38" s="44"/>
    </row>
    <row r="39" spans="1:33" hidden="1" x14ac:dyDescent="0.25">
      <c r="A39" s="46"/>
      <c r="B39" s="46"/>
      <c r="C39" s="46"/>
      <c r="D39" s="46"/>
      <c r="E39" s="46"/>
      <c r="F39" s="46"/>
      <c r="G39" s="46"/>
      <c r="H39" s="46"/>
      <c r="I39" s="44"/>
      <c r="J39" s="44"/>
      <c r="K39" s="3"/>
      <c r="L39" s="46"/>
      <c r="M39" s="46"/>
      <c r="N39" s="46"/>
      <c r="O39" s="46"/>
      <c r="P39" s="44"/>
      <c r="Q39" s="44"/>
      <c r="R39" s="44"/>
      <c r="S39" s="2"/>
      <c r="T39" s="2"/>
      <c r="U39" s="46"/>
      <c r="V39" s="46"/>
      <c r="W39" s="46"/>
      <c r="X39" s="44"/>
      <c r="Y39" s="44"/>
      <c r="Z39" s="44"/>
      <c r="AA39" s="2"/>
      <c r="AB39" s="46"/>
      <c r="AC39" s="46"/>
      <c r="AD39" s="46"/>
      <c r="AE39" s="44"/>
      <c r="AF39" s="44"/>
      <c r="AG39" s="44"/>
    </row>
    <row r="40" spans="1:33" hidden="1" x14ac:dyDescent="0.25">
      <c r="A40" s="46"/>
      <c r="B40" s="46"/>
      <c r="C40" s="46"/>
      <c r="D40" s="46"/>
      <c r="E40" s="46"/>
      <c r="F40" s="46"/>
      <c r="G40" s="46"/>
      <c r="H40" s="46"/>
      <c r="I40" s="44"/>
      <c r="J40" s="44"/>
      <c r="K40" s="8">
        <v>0</v>
      </c>
      <c r="L40" s="46"/>
      <c r="M40" s="46"/>
      <c r="N40" s="46"/>
      <c r="O40" s="46"/>
      <c r="P40" s="44"/>
      <c r="Q40" s="44"/>
      <c r="R40" s="44"/>
      <c r="S40" s="8"/>
      <c r="T40" s="8">
        <v>0</v>
      </c>
      <c r="U40" s="46"/>
      <c r="V40" s="46"/>
      <c r="W40" s="46"/>
      <c r="X40" s="44"/>
      <c r="Y40" s="44"/>
      <c r="Z40" s="44"/>
      <c r="AA40" s="8"/>
      <c r="AB40" s="46"/>
      <c r="AC40" s="46"/>
      <c r="AD40" s="46"/>
      <c r="AE40" s="44"/>
      <c r="AF40" s="44"/>
      <c r="AG40" s="44"/>
    </row>
    <row r="41" spans="1:33" hidden="1" x14ac:dyDescent="0.25">
      <c r="A41" s="46"/>
      <c r="B41" s="46"/>
      <c r="C41" s="46"/>
      <c r="D41" s="46"/>
      <c r="E41" s="46"/>
      <c r="F41" s="46"/>
      <c r="G41" s="46"/>
      <c r="H41" s="46"/>
      <c r="I41" s="44"/>
      <c r="J41" s="44"/>
      <c r="K41" s="8">
        <v>0</v>
      </c>
      <c r="L41" s="46"/>
      <c r="M41" s="46"/>
      <c r="N41" s="46"/>
      <c r="O41" s="46"/>
      <c r="P41" s="44"/>
      <c r="Q41" s="44"/>
      <c r="R41" s="44"/>
      <c r="S41" s="8"/>
      <c r="T41" s="8">
        <v>0</v>
      </c>
      <c r="U41" s="46"/>
      <c r="V41" s="46"/>
      <c r="W41" s="46"/>
      <c r="X41" s="44"/>
      <c r="Y41" s="44"/>
      <c r="Z41" s="44"/>
      <c r="AA41" s="8"/>
      <c r="AB41" s="46"/>
      <c r="AC41" s="46"/>
      <c r="AD41" s="46"/>
      <c r="AE41" s="44"/>
      <c r="AF41" s="44"/>
      <c r="AG41" s="44"/>
    </row>
    <row r="42" spans="1:33" hidden="1" x14ac:dyDescent="0.25">
      <c r="A42" s="46"/>
      <c r="B42" s="46"/>
      <c r="C42" s="46"/>
      <c r="D42" s="46"/>
      <c r="E42" s="46"/>
      <c r="F42" s="46"/>
      <c r="G42" s="46"/>
      <c r="H42" s="46"/>
      <c r="I42" s="44"/>
      <c r="J42" s="44"/>
      <c r="K42" s="8">
        <v>8</v>
      </c>
      <c r="L42" s="46"/>
      <c r="M42" s="46"/>
      <c r="N42" s="46"/>
      <c r="O42" s="46"/>
      <c r="P42" s="44"/>
      <c r="Q42" s="44"/>
      <c r="R42" s="44"/>
      <c r="S42" s="8"/>
      <c r="T42" s="8">
        <v>0</v>
      </c>
      <c r="U42" s="46"/>
      <c r="V42" s="46"/>
      <c r="W42" s="46"/>
      <c r="X42" s="44"/>
      <c r="Y42" s="44"/>
      <c r="Z42" s="44"/>
      <c r="AA42" s="8"/>
      <c r="AB42" s="46"/>
      <c r="AC42" s="46"/>
      <c r="AD42" s="46"/>
      <c r="AE42" s="44"/>
      <c r="AF42" s="44"/>
      <c r="AG42" s="44"/>
    </row>
    <row r="43" spans="1:33" hidden="1" x14ac:dyDescent="0.25">
      <c r="A43" s="46"/>
      <c r="B43" s="46"/>
      <c r="C43" s="46"/>
      <c r="D43" s="46"/>
      <c r="E43" s="46"/>
      <c r="F43" s="46"/>
      <c r="G43" s="46"/>
      <c r="H43" s="46"/>
      <c r="I43" s="44"/>
      <c r="J43" s="44"/>
      <c r="K43" s="8">
        <v>0</v>
      </c>
      <c r="L43" s="46"/>
      <c r="M43" s="46"/>
      <c r="N43" s="46"/>
      <c r="O43" s="46"/>
      <c r="P43" s="44"/>
      <c r="Q43" s="44"/>
      <c r="R43" s="44"/>
      <c r="S43" s="8"/>
      <c r="T43" s="8">
        <v>0</v>
      </c>
      <c r="U43" s="46"/>
      <c r="V43" s="46"/>
      <c r="W43" s="46"/>
      <c r="X43" s="44"/>
      <c r="Y43" s="44"/>
      <c r="Z43" s="44"/>
      <c r="AA43" s="8"/>
      <c r="AB43" s="46"/>
      <c r="AC43" s="46"/>
      <c r="AD43" s="46"/>
      <c r="AE43" s="44"/>
      <c r="AF43" s="44"/>
      <c r="AG43" s="44"/>
    </row>
    <row r="44" spans="1:33" hidden="1" x14ac:dyDescent="0.25">
      <c r="A44" s="46"/>
      <c r="B44" s="46"/>
      <c r="C44" s="46"/>
      <c r="D44" s="46"/>
      <c r="E44" s="46"/>
      <c r="F44" s="46"/>
      <c r="G44" s="46"/>
      <c r="H44" s="46"/>
      <c r="I44" s="44"/>
      <c r="J44" s="44"/>
      <c r="K44" s="8">
        <v>0</v>
      </c>
      <c r="L44" s="46"/>
      <c r="M44" s="46"/>
      <c r="N44" s="46"/>
      <c r="O44" s="46"/>
      <c r="P44" s="44"/>
      <c r="Q44" s="44"/>
      <c r="R44" s="44"/>
      <c r="S44" s="8"/>
      <c r="T44" s="8">
        <v>0</v>
      </c>
      <c r="U44" s="46"/>
      <c r="V44" s="46"/>
      <c r="W44" s="46"/>
      <c r="X44" s="44"/>
      <c r="Y44" s="44"/>
      <c r="Z44" s="44"/>
      <c r="AA44" s="8"/>
      <c r="AB44" s="46"/>
      <c r="AC44" s="46"/>
      <c r="AD44" s="46"/>
      <c r="AE44" s="44"/>
      <c r="AF44" s="44"/>
      <c r="AG44" s="44"/>
    </row>
    <row r="45" spans="1:33" hidden="1" x14ac:dyDescent="0.25">
      <c r="A45" s="46"/>
      <c r="B45" s="46"/>
      <c r="C45" s="46"/>
      <c r="D45" s="46"/>
      <c r="E45" s="46"/>
      <c r="F45" s="46"/>
      <c r="G45" s="46"/>
      <c r="H45" s="46"/>
      <c r="I45" s="44"/>
      <c r="J45" s="44"/>
      <c r="K45" s="8">
        <v>0</v>
      </c>
      <c r="L45" s="46"/>
      <c r="M45" s="46"/>
      <c r="N45" s="46"/>
      <c r="O45" s="46"/>
      <c r="P45" s="44"/>
      <c r="Q45" s="44"/>
      <c r="R45" s="44"/>
      <c r="S45" s="8"/>
      <c r="T45" s="8">
        <v>5</v>
      </c>
      <c r="U45" s="46"/>
      <c r="V45" s="46"/>
      <c r="W45" s="46"/>
      <c r="X45" s="44"/>
      <c r="Y45" s="44"/>
      <c r="Z45" s="44"/>
      <c r="AA45" s="8"/>
      <c r="AB45" s="46"/>
      <c r="AC45" s="46"/>
      <c r="AD45" s="46"/>
      <c r="AE45" s="44"/>
      <c r="AF45" s="44"/>
      <c r="AG45" s="44"/>
    </row>
    <row r="46" spans="1:33" hidden="1" x14ac:dyDescent="0.25">
      <c r="A46" s="46"/>
      <c r="B46" s="46"/>
      <c r="C46" s="46"/>
      <c r="D46" s="46"/>
      <c r="E46" s="46"/>
      <c r="F46" s="46"/>
      <c r="G46" s="46"/>
      <c r="H46" s="46"/>
      <c r="I46" s="44"/>
      <c r="J46" s="44"/>
      <c r="K46" s="8">
        <v>0</v>
      </c>
      <c r="L46" s="46"/>
      <c r="M46" s="46"/>
      <c r="N46" s="46"/>
      <c r="O46" s="46"/>
      <c r="P46" s="44"/>
      <c r="Q46" s="44"/>
      <c r="R46" s="44"/>
      <c r="S46" s="8"/>
      <c r="T46" s="8">
        <v>0</v>
      </c>
      <c r="U46" s="46"/>
      <c r="V46" s="46"/>
      <c r="W46" s="46"/>
      <c r="X46" s="44"/>
      <c r="Y46" s="44"/>
      <c r="Z46" s="44"/>
      <c r="AA46" s="8"/>
      <c r="AB46" s="46"/>
      <c r="AC46" s="46"/>
      <c r="AD46" s="46"/>
      <c r="AE46" s="44"/>
      <c r="AF46" s="44"/>
      <c r="AG46" s="44"/>
    </row>
    <row r="47" spans="1:33" hidden="1" x14ac:dyDescent="0.25">
      <c r="A47" s="46"/>
      <c r="B47" s="46"/>
      <c r="C47" s="46"/>
      <c r="D47" s="46"/>
      <c r="E47" s="46"/>
      <c r="F47" s="46"/>
      <c r="G47" s="46"/>
      <c r="H47" s="46"/>
      <c r="I47" s="44"/>
      <c r="J47" s="44"/>
      <c r="K47" s="8">
        <v>0</v>
      </c>
      <c r="L47" s="46"/>
      <c r="M47" s="46"/>
      <c r="N47" s="46"/>
      <c r="O47" s="46"/>
      <c r="P47" s="44"/>
      <c r="Q47" s="44"/>
      <c r="R47" s="44"/>
      <c r="S47" s="8"/>
      <c r="T47" s="8">
        <v>0</v>
      </c>
      <c r="U47" s="46"/>
      <c r="V47" s="46"/>
      <c r="W47" s="46"/>
      <c r="X47" s="44"/>
      <c r="Y47" s="44"/>
      <c r="Z47" s="44"/>
      <c r="AA47" s="8"/>
      <c r="AB47" s="46"/>
      <c r="AC47" s="46"/>
      <c r="AD47" s="46"/>
      <c r="AE47" s="44"/>
      <c r="AF47" s="44"/>
      <c r="AG47" s="44"/>
    </row>
    <row r="48" spans="1:33" hidden="1" x14ac:dyDescent="0.25">
      <c r="A48" s="46"/>
      <c r="B48" s="46"/>
      <c r="C48" s="46"/>
      <c r="D48" s="46"/>
      <c r="E48" s="46"/>
      <c r="F48" s="46"/>
      <c r="G48" s="46"/>
      <c r="H48" s="46"/>
      <c r="I48" s="44"/>
      <c r="J48" s="44"/>
      <c r="K48" s="8">
        <v>0</v>
      </c>
      <c r="L48" s="46"/>
      <c r="M48" s="46"/>
      <c r="N48" s="46"/>
      <c r="O48" s="46"/>
      <c r="P48" s="44"/>
      <c r="Q48" s="44"/>
      <c r="R48" s="44"/>
      <c r="S48" s="8"/>
      <c r="T48" s="8">
        <v>0</v>
      </c>
      <c r="U48" s="46"/>
      <c r="V48" s="46"/>
      <c r="W48" s="46"/>
      <c r="X48" s="44"/>
      <c r="Y48" s="44"/>
      <c r="Z48" s="44"/>
      <c r="AA48" s="8"/>
      <c r="AB48" s="46"/>
      <c r="AC48" s="46"/>
      <c r="AD48" s="46"/>
      <c r="AE48" s="44"/>
      <c r="AF48" s="44"/>
      <c r="AG48" s="44"/>
    </row>
    <row r="49" spans="1:33" hidden="1" x14ac:dyDescent="0.25">
      <c r="A49" s="46"/>
      <c r="B49" s="46"/>
      <c r="C49" s="46"/>
      <c r="D49" s="46"/>
      <c r="E49" s="46"/>
      <c r="F49" s="46"/>
      <c r="G49" s="46"/>
      <c r="H49" s="46"/>
      <c r="I49" s="44"/>
      <c r="J49" s="44"/>
      <c r="K49" s="8">
        <v>0</v>
      </c>
      <c r="L49" s="46"/>
      <c r="M49" s="46"/>
      <c r="N49" s="46"/>
      <c r="O49" s="46"/>
      <c r="P49" s="44"/>
      <c r="Q49" s="44"/>
      <c r="R49" s="44"/>
      <c r="S49" s="8"/>
      <c r="T49" s="8">
        <v>0</v>
      </c>
      <c r="U49" s="46"/>
      <c r="V49" s="46"/>
      <c r="W49" s="46"/>
      <c r="X49" s="44"/>
      <c r="Y49" s="44"/>
      <c r="Z49" s="44"/>
      <c r="AA49" s="8"/>
      <c r="AB49" s="46"/>
      <c r="AC49" s="46"/>
      <c r="AD49" s="46"/>
      <c r="AE49" s="44"/>
      <c r="AF49" s="44"/>
      <c r="AG49" s="44"/>
    </row>
    <row r="50" spans="1:33" hidden="1" x14ac:dyDescent="0.25">
      <c r="A50" s="46"/>
      <c r="B50" s="46"/>
      <c r="C50" s="46"/>
      <c r="D50" s="46"/>
      <c r="E50" s="46"/>
      <c r="F50" s="46"/>
      <c r="G50" s="46"/>
      <c r="H50" s="46"/>
      <c r="I50" s="44"/>
      <c r="J50" s="44"/>
      <c r="K50" s="8">
        <v>0</v>
      </c>
      <c r="L50" s="46"/>
      <c r="M50" s="46"/>
      <c r="N50" s="46"/>
      <c r="O50" s="46"/>
      <c r="P50" s="44"/>
      <c r="Q50" s="44"/>
      <c r="R50" s="44"/>
      <c r="S50" s="8"/>
      <c r="T50" s="8">
        <v>0</v>
      </c>
      <c r="U50" s="46"/>
      <c r="V50" s="46"/>
      <c r="W50" s="46"/>
      <c r="X50" s="44"/>
      <c r="Y50" s="44"/>
      <c r="Z50" s="44"/>
      <c r="AA50" s="8"/>
      <c r="AB50" s="46"/>
      <c r="AC50" s="46"/>
      <c r="AD50" s="46"/>
      <c r="AE50" s="44"/>
      <c r="AF50" s="44"/>
      <c r="AG50" s="44"/>
    </row>
    <row r="51" spans="1:33" hidden="1" x14ac:dyDescent="0.25">
      <c r="A51" s="46"/>
      <c r="B51" s="46"/>
      <c r="C51" s="46"/>
      <c r="D51" s="46"/>
      <c r="E51" s="46"/>
      <c r="F51" s="46"/>
      <c r="G51" s="46"/>
      <c r="H51" s="46"/>
      <c r="I51" s="44"/>
      <c r="J51" s="44"/>
      <c r="K51" s="8">
        <v>8</v>
      </c>
      <c r="L51" s="46"/>
      <c r="M51" s="46"/>
      <c r="N51" s="46"/>
      <c r="O51" s="46"/>
      <c r="P51" s="44"/>
      <c r="Q51" s="44"/>
      <c r="R51" s="44"/>
      <c r="S51" s="8"/>
      <c r="T51" s="8">
        <v>5</v>
      </c>
      <c r="U51" s="46"/>
      <c r="V51" s="46"/>
      <c r="W51" s="46" t="b">
        <f>AND(W5=100%,FALSE,TRUE)</f>
        <v>0</v>
      </c>
      <c r="X51" s="44">
        <f>IF(W5=100%,10,0)</f>
        <v>0</v>
      </c>
      <c r="Y51" s="44"/>
      <c r="Z51" s="44"/>
      <c r="AA51" s="8"/>
      <c r="AB51" s="46"/>
      <c r="AC51" s="46"/>
      <c r="AD51" s="46" t="b">
        <f>AND(AD5=100%,FALSE,TRUE)</f>
        <v>0</v>
      </c>
      <c r="AE51" s="44">
        <f>IF(AD5=100%,10,0)</f>
        <v>0</v>
      </c>
      <c r="AF51" s="44"/>
      <c r="AG51" s="44"/>
    </row>
    <row r="52" spans="1:33" hidden="1" x14ac:dyDescent="0.25">
      <c r="A52" s="46"/>
      <c r="B52" s="46"/>
      <c r="C52" s="46"/>
      <c r="D52" s="46"/>
      <c r="E52" s="46"/>
      <c r="F52" s="46"/>
      <c r="G52" s="46"/>
      <c r="H52" s="46"/>
      <c r="I52" s="44"/>
      <c r="J52" s="44"/>
      <c r="K52" s="8"/>
      <c r="L52" s="46"/>
      <c r="M52" s="46"/>
      <c r="N52" s="46"/>
      <c r="O52" s="46"/>
      <c r="P52" s="44"/>
      <c r="Q52" s="44"/>
      <c r="R52" s="44"/>
      <c r="S52" s="8"/>
      <c r="T52" s="2"/>
      <c r="U52" s="46"/>
      <c r="V52" s="46"/>
      <c r="W52" s="46"/>
      <c r="X52" s="44"/>
      <c r="Y52" s="44"/>
      <c r="Z52" s="44"/>
      <c r="AA52" s="8"/>
      <c r="AB52" s="46"/>
      <c r="AC52" s="46"/>
      <c r="AD52" s="46"/>
      <c r="AE52" s="44"/>
      <c r="AF52" s="44"/>
      <c r="AG52" s="44"/>
    </row>
    <row r="53" spans="1:33" hidden="1" x14ac:dyDescent="0.25">
      <c r="A53" s="46"/>
      <c r="B53" s="46"/>
      <c r="C53" s="46"/>
      <c r="D53" s="46"/>
      <c r="E53" s="46"/>
      <c r="F53" s="46"/>
      <c r="G53" s="46"/>
      <c r="H53" s="46"/>
      <c r="I53" s="44"/>
      <c r="J53" s="44"/>
      <c r="K53" s="3"/>
      <c r="L53" s="46"/>
      <c r="M53" s="46"/>
      <c r="N53" s="46"/>
      <c r="O53" s="46"/>
      <c r="P53" s="44"/>
      <c r="Q53" s="44"/>
      <c r="R53" s="44"/>
      <c r="S53" s="2"/>
      <c r="T53" s="2"/>
      <c r="U53" s="46"/>
      <c r="V53" s="46"/>
      <c r="W53" s="46"/>
      <c r="X53" s="44"/>
      <c r="Y53" s="44"/>
      <c r="Z53" s="44"/>
      <c r="AA53" s="2"/>
      <c r="AB53" s="46"/>
      <c r="AC53" s="46"/>
      <c r="AD53" s="46"/>
      <c r="AE53" s="44"/>
      <c r="AF53" s="44"/>
      <c r="AG53" s="44"/>
    </row>
    <row r="54" spans="1:33" hidden="1" x14ac:dyDescent="0.25">
      <c r="A54" s="46"/>
      <c r="B54" s="46"/>
      <c r="C54" s="46"/>
      <c r="D54" s="46"/>
      <c r="E54" s="46"/>
      <c r="F54" s="46"/>
      <c r="G54" s="46"/>
      <c r="H54" s="46"/>
      <c r="I54" s="44"/>
      <c r="J54" s="44"/>
      <c r="L54" s="46"/>
      <c r="M54" s="46"/>
      <c r="N54" s="46"/>
      <c r="O54" s="46"/>
      <c r="P54" s="44"/>
      <c r="Q54" s="44"/>
      <c r="R54" s="44"/>
      <c r="U54" s="46"/>
      <c r="V54" s="46"/>
      <c r="W54" s="46"/>
      <c r="X54" s="44"/>
      <c r="Y54" s="44"/>
      <c r="Z54" s="44"/>
      <c r="AB54" s="46"/>
      <c r="AC54" s="46"/>
      <c r="AD54" s="46"/>
      <c r="AE54" s="44"/>
      <c r="AF54" s="44"/>
      <c r="AG54" s="44"/>
    </row>
    <row r="55" spans="1:33" hidden="1" x14ac:dyDescent="0.25">
      <c r="A55" s="46"/>
      <c r="B55" s="46"/>
      <c r="C55" s="46"/>
      <c r="D55" s="46"/>
      <c r="E55" s="46"/>
      <c r="F55" s="46"/>
      <c r="G55" s="46"/>
      <c r="H55" s="46"/>
      <c r="I55" s="44"/>
      <c r="J55" s="44"/>
      <c r="L55" s="46"/>
      <c r="M55" s="46"/>
      <c r="N55" s="46"/>
      <c r="O55" s="46"/>
      <c r="P55" s="44"/>
      <c r="Q55" s="44"/>
      <c r="R55" s="44"/>
      <c r="U55" s="46"/>
      <c r="V55" s="46"/>
      <c r="W55" s="46"/>
      <c r="X55" s="44"/>
      <c r="Y55" s="44"/>
      <c r="Z55" s="44"/>
      <c r="AB55" s="46"/>
      <c r="AC55" s="46"/>
      <c r="AD55" s="46"/>
      <c r="AE55" s="44"/>
      <c r="AF55" s="44"/>
      <c r="AG55" s="44"/>
    </row>
    <row r="56" spans="1:33" hidden="1" x14ac:dyDescent="0.25">
      <c r="A56" s="46"/>
      <c r="B56" s="46"/>
      <c r="C56" s="46"/>
      <c r="D56" s="46"/>
      <c r="E56" s="46"/>
      <c r="F56" s="46"/>
      <c r="G56" s="46"/>
      <c r="H56" s="46"/>
      <c r="I56" s="44"/>
      <c r="J56" s="44"/>
      <c r="L56" s="46"/>
      <c r="M56" s="46"/>
      <c r="N56" s="46"/>
      <c r="O56" s="46"/>
      <c r="P56" s="44"/>
      <c r="Q56" s="44"/>
      <c r="R56" s="44"/>
      <c r="U56" s="46"/>
      <c r="V56" s="46"/>
      <c r="W56" s="46"/>
      <c r="X56" s="44"/>
      <c r="Y56" s="44"/>
      <c r="Z56" s="44"/>
      <c r="AB56" s="46"/>
      <c r="AC56" s="46"/>
      <c r="AD56" s="46"/>
      <c r="AE56" s="44"/>
      <c r="AF56" s="44"/>
      <c r="AG56" s="44"/>
    </row>
    <row r="57" spans="1:33" hidden="1" x14ac:dyDescent="0.25">
      <c r="A57" s="46"/>
      <c r="B57" s="46"/>
      <c r="C57" s="46"/>
      <c r="D57" s="46"/>
      <c r="E57" s="46"/>
      <c r="F57" s="46"/>
      <c r="G57" s="46"/>
      <c r="H57" s="46"/>
      <c r="I57" s="44"/>
      <c r="J57" s="44"/>
      <c r="L57" s="46"/>
      <c r="M57" s="46"/>
      <c r="N57" s="46"/>
      <c r="O57" s="46"/>
      <c r="P57" s="44"/>
      <c r="Q57" s="44"/>
      <c r="R57" s="44"/>
      <c r="U57" s="46"/>
      <c r="V57" s="46"/>
      <c r="W57" s="46"/>
      <c r="X57" s="44"/>
      <c r="Y57" s="44"/>
      <c r="Z57" s="44"/>
      <c r="AB57" s="46"/>
      <c r="AC57" s="46"/>
      <c r="AD57" s="46"/>
      <c r="AE57" s="44"/>
      <c r="AF57" s="44"/>
      <c r="AG57" s="44"/>
    </row>
    <row r="58" spans="1:33" hidden="1" x14ac:dyDescent="0.25">
      <c r="A58" s="46"/>
      <c r="B58" s="46"/>
      <c r="C58" s="46"/>
      <c r="D58" s="46"/>
      <c r="E58" s="46"/>
      <c r="F58" s="46"/>
      <c r="G58" s="46"/>
      <c r="H58" s="46"/>
      <c r="I58" s="44"/>
      <c r="J58" s="44"/>
      <c r="L58" s="46"/>
      <c r="M58" s="46"/>
      <c r="N58" s="46"/>
      <c r="O58" s="46"/>
      <c r="P58" s="44"/>
      <c r="Q58" s="44"/>
      <c r="R58" s="44"/>
      <c r="U58" s="46"/>
      <c r="V58" s="46"/>
      <c r="W58" s="46"/>
      <c r="X58" s="44"/>
      <c r="Y58" s="44"/>
      <c r="Z58" s="44"/>
      <c r="AB58" s="46"/>
      <c r="AC58" s="46"/>
      <c r="AD58" s="46"/>
      <c r="AE58" s="44"/>
      <c r="AF58" s="44"/>
      <c r="AG58" s="44"/>
    </row>
    <row r="59" spans="1:33" hidden="1" x14ac:dyDescent="0.25">
      <c r="A59" s="46"/>
      <c r="B59" s="46"/>
      <c r="C59" s="46"/>
      <c r="D59" s="46"/>
      <c r="E59" s="46"/>
      <c r="F59" s="46"/>
      <c r="G59" s="46"/>
      <c r="H59" s="46"/>
      <c r="I59" s="44"/>
      <c r="J59" s="44"/>
      <c r="L59" s="46"/>
      <c r="M59" s="46"/>
      <c r="N59" s="46"/>
      <c r="O59" s="46"/>
      <c r="P59" s="44"/>
      <c r="Q59" s="44"/>
      <c r="R59" s="44"/>
      <c r="U59" s="46"/>
      <c r="V59" s="46"/>
      <c r="W59" s="46"/>
      <c r="X59" s="44"/>
      <c r="Y59" s="44"/>
      <c r="Z59" s="44"/>
      <c r="AB59" s="46"/>
      <c r="AC59" s="46"/>
      <c r="AD59" s="46"/>
      <c r="AE59" s="44"/>
      <c r="AF59" s="44"/>
      <c r="AG59" s="44"/>
    </row>
    <row r="60" spans="1:33" hidden="1" x14ac:dyDescent="0.25">
      <c r="A60" s="46"/>
      <c r="B60" s="46"/>
      <c r="C60" s="46"/>
      <c r="D60" s="31" t="b">
        <f>AND(1000&lt;D5,D5&lt;1000)</f>
        <v>0</v>
      </c>
      <c r="E60" s="31" t="b">
        <f>AND(1000&lt;E5,E5&lt;1000)</f>
        <v>0</v>
      </c>
      <c r="F60" s="31" t="b">
        <f>AND(1000&lt;F5,F5&lt;1000)</f>
        <v>0</v>
      </c>
      <c r="G60" s="31" t="b">
        <f>AND(1000&lt;G5,G5&lt;1000)</f>
        <v>0</v>
      </c>
      <c r="H60" s="31" t="b">
        <f>AND(1000&lt;H5,H5&lt;1000)</f>
        <v>0</v>
      </c>
      <c r="I60" s="31">
        <f>IF(E60,10,0)</f>
        <v>0</v>
      </c>
      <c r="J60" s="31">
        <f>IF(F60,10,0)</f>
        <v>0</v>
      </c>
      <c r="L60" s="61"/>
      <c r="M60" s="31" t="b">
        <f>AND(99.9%&lt;M5,M5&lt;100.1%)</f>
        <v>0</v>
      </c>
      <c r="N60" s="31" t="b">
        <f>AND(99.9%&lt;N5,N5&lt;100.1%)</f>
        <v>0</v>
      </c>
      <c r="O60" s="31" t="b">
        <f>AND(99.9%&lt;O5,O5&lt;100.1%)</f>
        <v>0</v>
      </c>
      <c r="P60" s="31">
        <f>IF(M60,10,0)</f>
        <v>0</v>
      </c>
      <c r="Q60" s="31">
        <f>IF(N60,10,0)</f>
        <v>0</v>
      </c>
      <c r="R60" s="31">
        <f>IF(O60,10,0)</f>
        <v>0</v>
      </c>
      <c r="U60" s="61"/>
      <c r="V60" s="31"/>
      <c r="W60" s="31"/>
      <c r="X60" s="30">
        <f t="shared" ref="X60:Y60" si="1">IF(V$5=100%,10,0)</f>
        <v>0</v>
      </c>
      <c r="Y60" s="30">
        <f t="shared" si="1"/>
        <v>0</v>
      </c>
      <c r="Z60" s="30"/>
      <c r="AA60" s="31"/>
      <c r="AB60" s="61"/>
      <c r="AC60" s="31" t="b">
        <f t="shared" ref="AC60:AD60" si="2">AND(99.9%&lt;AC5,AC5&lt;100.1%)</f>
        <v>0</v>
      </c>
      <c r="AD60" s="31" t="b">
        <f t="shared" si="2"/>
        <v>0</v>
      </c>
      <c r="AE60" s="31">
        <f>IF(AC5=100%,10,0)</f>
        <v>0</v>
      </c>
      <c r="AF60" s="31">
        <f>IF(AD5=100%,10,0)</f>
        <v>0</v>
      </c>
      <c r="AG60" s="31" t="e">
        <f>IF(#REF!=100%,10,0)</f>
        <v>#REF!</v>
      </c>
    </row>
    <row r="61" spans="1:33" hidden="1" x14ac:dyDescent="0.25">
      <c r="D61" s="31" t="b">
        <f>AND(899&lt;D5,D5&lt;1000)</f>
        <v>0</v>
      </c>
      <c r="E61" s="31" t="b">
        <f>AND(899&lt;E5,E5&lt;1000)</f>
        <v>0</v>
      </c>
      <c r="F61" s="31" t="b">
        <f>AND(899&lt;F5,F5&lt;1000)</f>
        <v>0</v>
      </c>
      <c r="G61" s="31" t="b">
        <f>AND(899&lt;G5,G5&lt;1000)</f>
        <v>0</v>
      </c>
      <c r="H61" s="31" t="b">
        <f>AND(899&lt;H5,H5&lt;1000)</f>
        <v>0</v>
      </c>
      <c r="I61" s="31">
        <f>IF(E61,9,0)</f>
        <v>0</v>
      </c>
      <c r="J61" s="31">
        <f>IF(F61,9,0)</f>
        <v>0</v>
      </c>
      <c r="L61" s="31"/>
      <c r="M61" s="31" t="b">
        <f>AND(94.99%&lt;M5,M5&lt;100%)</f>
        <v>0</v>
      </c>
      <c r="N61" s="31" t="b">
        <f>AND(94.99%&lt;N5,N5&lt;100%)</f>
        <v>0</v>
      </c>
      <c r="O61" s="31" t="b">
        <f>AND(94.99%&lt;O5,O5&lt;100%)</f>
        <v>0</v>
      </c>
      <c r="P61" s="31">
        <f>IF(M61,9,0)</f>
        <v>0</v>
      </c>
      <c r="Q61" s="31">
        <f>IF(N61,9,0)</f>
        <v>0</v>
      </c>
      <c r="R61" s="31">
        <f>IF(O61,9,0)</f>
        <v>0</v>
      </c>
      <c r="U61" s="31"/>
      <c r="V61" s="30" t="b">
        <f>AND(89.99%&lt;V$5,V$5&lt;100%)</f>
        <v>0</v>
      </c>
      <c r="W61" s="30" t="b">
        <f t="shared" ref="W61" si="3">AND(89.99%&lt;W$5,W$5&lt;100%)</f>
        <v>0</v>
      </c>
      <c r="X61" s="30">
        <f>IF(V61,9,0)</f>
        <v>0</v>
      </c>
      <c r="Y61" s="30">
        <f>IF(W61,9,0)</f>
        <v>0</v>
      </c>
      <c r="Z61" s="31"/>
      <c r="AA61" s="31"/>
      <c r="AB61" s="31"/>
      <c r="AC61" s="31" t="b">
        <f>AND(94.99%&lt;AC5,AC5&lt;100%)</f>
        <v>0</v>
      </c>
      <c r="AD61" s="31" t="b">
        <f>AND(94.99%&lt;AD5,AD5&lt;100%)</f>
        <v>0</v>
      </c>
      <c r="AE61" s="31">
        <f>IF(AC61,9,0)</f>
        <v>0</v>
      </c>
      <c r="AF61" s="31">
        <f>IF(AD61,9,0)</f>
        <v>0</v>
      </c>
      <c r="AG61" s="31" t="e">
        <f>IF(#REF!,9,0)</f>
        <v>#REF!</v>
      </c>
    </row>
    <row r="62" spans="1:33" hidden="1" x14ac:dyDescent="0.25">
      <c r="C62" s="46"/>
      <c r="D62" s="31" t="b">
        <f>AND(799&lt;D5,D5&lt;900)</f>
        <v>0</v>
      </c>
      <c r="E62" s="31" t="b">
        <f>AND(799&lt;E5,E5&lt;900)</f>
        <v>0</v>
      </c>
      <c r="F62" s="31" t="b">
        <f>AND(799&lt;F5,F5&lt;900)</f>
        <v>0</v>
      </c>
      <c r="G62" s="31" t="b">
        <f>AND(799&lt;G5,G5&lt;900)</f>
        <v>0</v>
      </c>
      <c r="H62" s="31" t="b">
        <f>AND(799&lt;H5,H5&lt;900)</f>
        <v>0</v>
      </c>
      <c r="I62" s="31">
        <f>IF(E62,8,0)</f>
        <v>0</v>
      </c>
      <c r="J62" s="31">
        <f>IF(F62,8,0)</f>
        <v>0</v>
      </c>
      <c r="L62" s="61"/>
      <c r="M62" s="31" t="b">
        <f>AND(89.99%&lt;M5,M5&lt;95%)</f>
        <v>0</v>
      </c>
      <c r="N62" s="31" t="b">
        <f>AND(89.99%&lt;N5,N5&lt;95%)</f>
        <v>0</v>
      </c>
      <c r="O62" s="31" t="b">
        <f>AND(89.99%&lt;O5,O5&lt;95%)</f>
        <v>0</v>
      </c>
      <c r="P62" s="31">
        <f>IF(M62,8,0)</f>
        <v>0</v>
      </c>
      <c r="Q62" s="31">
        <f>IF(N62,8,0)</f>
        <v>0</v>
      </c>
      <c r="R62" s="31">
        <f>IF(O62,8,0)</f>
        <v>0</v>
      </c>
      <c r="U62" s="61"/>
      <c r="V62" s="30" t="b">
        <f>AND(79.99%&lt;V$5,V$5&lt;90%)</f>
        <v>0</v>
      </c>
      <c r="W62" s="30" t="b">
        <f t="shared" ref="W62" si="4">AND(79.99%&lt;W$5,W$5&lt;90%)</f>
        <v>0</v>
      </c>
      <c r="X62" s="30">
        <f>IF(V62,8,0)</f>
        <v>0</v>
      </c>
      <c r="Y62" s="30">
        <f>IF(W62,8,0)</f>
        <v>0</v>
      </c>
      <c r="Z62" s="31"/>
      <c r="AA62" s="31"/>
      <c r="AB62" s="61"/>
      <c r="AC62" s="31" t="b">
        <f>AND(89.99%&lt;AC5,AC5&lt;95%)</f>
        <v>0</v>
      </c>
      <c r="AD62" s="31" t="b">
        <f>AND(89.99%&lt;AD5,AD5&lt;95%)</f>
        <v>0</v>
      </c>
      <c r="AE62" s="31">
        <f>IF(AC62,8,0)</f>
        <v>0</v>
      </c>
      <c r="AF62" s="31">
        <f>IF(AD62,8,0)</f>
        <v>0</v>
      </c>
      <c r="AG62" s="31" t="e">
        <f>IF(#REF!,8,0)</f>
        <v>#REF!</v>
      </c>
    </row>
    <row r="63" spans="1:33" hidden="1" x14ac:dyDescent="0.25">
      <c r="D63" s="31" t="b">
        <f>AND(699&lt;D5,D5&lt;800)</f>
        <v>0</v>
      </c>
      <c r="E63" s="31" t="b">
        <f>AND(699&lt;E5,E5&lt;800)</f>
        <v>0</v>
      </c>
      <c r="F63" s="31" t="b">
        <f>AND(699&lt;F5,F5&lt;800)</f>
        <v>0</v>
      </c>
      <c r="G63" s="31" t="b">
        <f>AND(699&lt;G5,G5&lt;800)</f>
        <v>0</v>
      </c>
      <c r="H63" s="31" t="b">
        <f>AND(699&lt;H5,H5&lt;800)</f>
        <v>0</v>
      </c>
      <c r="I63" s="31">
        <f>IF(E63,7,0)</f>
        <v>0</v>
      </c>
      <c r="J63" s="31">
        <f>IF(F63,7,0)</f>
        <v>0</v>
      </c>
      <c r="L63" s="31"/>
      <c r="M63" s="31" t="b">
        <f>AND(84.99%&lt;M5,M5&lt;90%)</f>
        <v>0</v>
      </c>
      <c r="N63" s="31" t="b">
        <f>AND(84.99%&lt;N5,N5&lt;90%)</f>
        <v>0</v>
      </c>
      <c r="O63" s="31" t="b">
        <f>AND(84.99%&lt;O5,O5&lt;90%)</f>
        <v>0</v>
      </c>
      <c r="P63" s="31">
        <f>IF(M63,7,0)</f>
        <v>0</v>
      </c>
      <c r="Q63" s="31">
        <f>IF(N63,7,0)</f>
        <v>0</v>
      </c>
      <c r="R63" s="31">
        <f>IF(O63,7,0)</f>
        <v>0</v>
      </c>
      <c r="U63" s="31"/>
      <c r="V63" s="30" t="b">
        <f>AND(69.99%&lt;V$5,V$5&lt;80%)</f>
        <v>0</v>
      </c>
      <c r="W63" s="30" t="b">
        <f t="shared" ref="W63" si="5">AND(69.99%&lt;W$5,W$5&lt;80%)</f>
        <v>0</v>
      </c>
      <c r="X63" s="30">
        <f>IF(V63,7,0)</f>
        <v>0</v>
      </c>
      <c r="Y63" s="30">
        <f>IF(W63,7,0)</f>
        <v>0</v>
      </c>
      <c r="Z63" s="31"/>
      <c r="AA63" s="31"/>
      <c r="AB63" s="31"/>
      <c r="AC63" s="31" t="b">
        <f>AND(84.99%&lt;AC5,AC5&lt;90%)</f>
        <v>0</v>
      </c>
      <c r="AD63" s="31" t="b">
        <f>AND(84.99%&lt;AD5,AD5&lt;90%)</f>
        <v>0</v>
      </c>
      <c r="AE63" s="31">
        <f>IF(AC63,7,0)</f>
        <v>0</v>
      </c>
      <c r="AF63" s="31">
        <f>IF(AD63,7,0)</f>
        <v>0</v>
      </c>
      <c r="AG63" s="31" t="e">
        <f>IF(#REF!,7,0)</f>
        <v>#REF!</v>
      </c>
    </row>
    <row r="64" spans="1:33" hidden="1" x14ac:dyDescent="0.25">
      <c r="C64" s="46"/>
      <c r="D64" s="31" t="b">
        <f>AND(599&lt;D5,D5&lt;700)</f>
        <v>0</v>
      </c>
      <c r="E64" s="31" t="b">
        <f>AND(599&lt;E5,E5&lt;700)</f>
        <v>0</v>
      </c>
      <c r="F64" s="31" t="b">
        <f>AND(599&lt;F5,F5&lt;700)</f>
        <v>0</v>
      </c>
      <c r="G64" s="31" t="b">
        <f>AND(599&lt;G5,G5&lt;700)</f>
        <v>0</v>
      </c>
      <c r="H64" s="31" t="b">
        <f>AND(599&lt;H5,H5&lt;700)</f>
        <v>0</v>
      </c>
      <c r="I64" s="31">
        <f>IF(E64,6,0)</f>
        <v>0</v>
      </c>
      <c r="J64" s="31">
        <f>IF(F64,6,0)</f>
        <v>0</v>
      </c>
      <c r="L64" s="61"/>
      <c r="M64" s="31" t="b">
        <f>AND(79.99%&lt;M5,M5&lt;85%)</f>
        <v>0</v>
      </c>
      <c r="N64" s="31" t="b">
        <f>AND(79.99%&lt;N5,N5&lt;85%)</f>
        <v>0</v>
      </c>
      <c r="O64" s="31" t="b">
        <f>AND(79.99%&lt;O5,O5&lt;85%)</f>
        <v>0</v>
      </c>
      <c r="P64" s="31">
        <f>IF(M64,6,0)</f>
        <v>0</v>
      </c>
      <c r="Q64" s="31">
        <f>IF(N64,6,0)</f>
        <v>0</v>
      </c>
      <c r="R64" s="31">
        <f>IF(O64,6,0)</f>
        <v>0</v>
      </c>
      <c r="U64" s="61"/>
      <c r="V64" s="30" t="b">
        <f>AND(59.99%&lt;V$5,V$5&lt;70%)</f>
        <v>0</v>
      </c>
      <c r="W64" s="30" t="b">
        <f t="shared" ref="W64" si="6">AND(59.99%&lt;W$5,W$5&lt;70%)</f>
        <v>0</v>
      </c>
      <c r="X64" s="30">
        <f>IF(V64,6,0)</f>
        <v>0</v>
      </c>
      <c r="Y64" s="30">
        <f>IF(W64,6,0)</f>
        <v>0</v>
      </c>
      <c r="Z64" s="31"/>
      <c r="AA64" s="31"/>
      <c r="AB64" s="61"/>
      <c r="AC64" s="31" t="b">
        <f>AND(79.99%&lt;AC5,AC5&lt;85%)</f>
        <v>0</v>
      </c>
      <c r="AD64" s="31" t="b">
        <f>AND(79.99%&lt;AD5,AD5&lt;85%)</f>
        <v>0</v>
      </c>
      <c r="AE64" s="31">
        <f>IF(AC64,6,0)</f>
        <v>0</v>
      </c>
      <c r="AF64" s="31">
        <f>IF(AD64,6,0)</f>
        <v>0</v>
      </c>
      <c r="AG64" s="31" t="e">
        <f>IF(#REF!,6,0)</f>
        <v>#REF!</v>
      </c>
    </row>
    <row r="65" spans="3:33" hidden="1" x14ac:dyDescent="0.25">
      <c r="D65" s="31" t="b">
        <f>AND(499&lt;D5,D5&lt;600)</f>
        <v>0</v>
      </c>
      <c r="E65" s="31" t="b">
        <f>AND(499&lt;E5,E5&lt;600)</f>
        <v>0</v>
      </c>
      <c r="F65" s="31" t="b">
        <f>AND(499&lt;F5,F5&lt;600)</f>
        <v>0</v>
      </c>
      <c r="G65" s="31" t="b">
        <f>AND(499&lt;G5,G5&lt;600)</f>
        <v>0</v>
      </c>
      <c r="H65" s="31" t="b">
        <f>AND(499&lt;H5,H5&lt;600)</f>
        <v>0</v>
      </c>
      <c r="I65" s="31">
        <f>IF(E65,5,0)</f>
        <v>0</v>
      </c>
      <c r="J65" s="31">
        <f>IF(F65,5,0)</f>
        <v>0</v>
      </c>
      <c r="L65" s="31"/>
      <c r="M65" s="31" t="b">
        <f>AND(74.99%&lt;M5,M5&lt;80%)</f>
        <v>0</v>
      </c>
      <c r="N65" s="31" t="b">
        <f>AND(74.99%&lt;N5,N5&lt;80%)</f>
        <v>0</v>
      </c>
      <c r="O65" s="31" t="b">
        <f>AND(74.99%&lt;O5,O5&lt;80%)</f>
        <v>0</v>
      </c>
      <c r="P65" s="31">
        <f>IF(M65,5,0)</f>
        <v>0</v>
      </c>
      <c r="Q65" s="31">
        <f>IF(N65,5,0)</f>
        <v>0</v>
      </c>
      <c r="R65" s="31">
        <f>IF(O65,5,0)</f>
        <v>0</v>
      </c>
      <c r="U65" s="31"/>
      <c r="V65" s="30" t="b">
        <f>AND(49.99%&lt;V$5,V$5&lt;60%)</f>
        <v>0</v>
      </c>
      <c r="W65" s="30" t="b">
        <f t="shared" ref="W65" si="7">AND(49.99%&lt;W$5,W$5&lt;60%)</f>
        <v>0</v>
      </c>
      <c r="X65" s="30">
        <f>IF(V65,5,0)</f>
        <v>0</v>
      </c>
      <c r="Y65" s="30">
        <f>IF(W65,5,0)</f>
        <v>0</v>
      </c>
      <c r="Z65" s="31"/>
      <c r="AA65" s="31"/>
      <c r="AB65" s="31"/>
      <c r="AC65" s="31" t="b">
        <f>AND(74.99%&lt;AC5,AC5&lt;80%)</f>
        <v>0</v>
      </c>
      <c r="AD65" s="31" t="b">
        <f>AND(74.99%&lt;AD5,AD5&lt;80%)</f>
        <v>0</v>
      </c>
      <c r="AE65" s="31">
        <f>IF(AC65,5,0)</f>
        <v>0</v>
      </c>
      <c r="AF65" s="31">
        <f>IF(AD65,5,0)</f>
        <v>0</v>
      </c>
      <c r="AG65" s="31" t="e">
        <f>IF(#REF!,5,0)</f>
        <v>#REF!</v>
      </c>
    </row>
    <row r="66" spans="3:33" hidden="1" x14ac:dyDescent="0.25">
      <c r="C66" s="46"/>
      <c r="D66" s="31" t="b">
        <f>AND(399&lt;D5,D5&lt;500)</f>
        <v>0</v>
      </c>
      <c r="E66" s="31" t="b">
        <f>AND(399&lt;E5,E5&lt;500)</f>
        <v>0</v>
      </c>
      <c r="F66" s="31" t="b">
        <f>AND(399&lt;F5,F5&lt;500)</f>
        <v>0</v>
      </c>
      <c r="G66" s="31" t="b">
        <f>AND(399&lt;G5,G5&lt;500)</f>
        <v>0</v>
      </c>
      <c r="H66" s="31" t="b">
        <f>AND(399&lt;H5,H5&lt;500)</f>
        <v>0</v>
      </c>
      <c r="I66" s="31">
        <f>IF(E66,4,0)</f>
        <v>0</v>
      </c>
      <c r="J66" s="31">
        <f>IF(F66,4,0)</f>
        <v>0</v>
      </c>
      <c r="L66" s="61"/>
      <c r="M66" s="31" t="b">
        <f>AND(69.99%&lt;M5,M5&lt;75%)</f>
        <v>0</v>
      </c>
      <c r="N66" s="31" t="b">
        <f>AND(69.99%&lt;N5,N5&lt;75%)</f>
        <v>0</v>
      </c>
      <c r="O66" s="31" t="b">
        <f>AND(69.99%&lt;O5,O5&lt;75%)</f>
        <v>0</v>
      </c>
      <c r="P66" s="31">
        <f>IF(M66,4,0)</f>
        <v>0</v>
      </c>
      <c r="Q66" s="31">
        <f>IF(N66,4,0)</f>
        <v>0</v>
      </c>
      <c r="R66" s="31">
        <f>IF(O66,4,0)</f>
        <v>0</v>
      </c>
      <c r="U66" s="61"/>
      <c r="V66" s="30" t="b">
        <f>AND(39.99%&lt;V$5,V$5&lt;50%)</f>
        <v>0</v>
      </c>
      <c r="W66" s="30" t="b">
        <f t="shared" ref="W66" si="8">AND(39.99%&lt;W$5,W$5&lt;50%)</f>
        <v>0</v>
      </c>
      <c r="X66" s="30">
        <f>IF(V66,4,0)</f>
        <v>0</v>
      </c>
      <c r="Y66" s="30">
        <f>IF(W66,4,0)</f>
        <v>0</v>
      </c>
      <c r="Z66" s="31"/>
      <c r="AA66" s="31"/>
      <c r="AB66" s="61"/>
      <c r="AC66" s="31" t="b">
        <f>AND(69.99%&lt;AC5,AC5&lt;75%)</f>
        <v>0</v>
      </c>
      <c r="AD66" s="31" t="b">
        <f>AND(69.99%&lt;AD5,AD5&lt;75%)</f>
        <v>0</v>
      </c>
      <c r="AE66" s="31">
        <f>IF(AC66,4,0)</f>
        <v>0</v>
      </c>
      <c r="AF66" s="31">
        <f>IF(AD66,4,0)</f>
        <v>0</v>
      </c>
      <c r="AG66" s="31" t="e">
        <f>IF(#REF!,4,0)</f>
        <v>#REF!</v>
      </c>
    </row>
    <row r="67" spans="3:33" hidden="1" x14ac:dyDescent="0.25">
      <c r="D67" s="31" t="b">
        <f>AND(299&lt;D5,D5&lt;400)</f>
        <v>0</v>
      </c>
      <c r="E67" s="31" t="b">
        <f>AND(299&lt;E5,E5&lt;400)</f>
        <v>0</v>
      </c>
      <c r="F67" s="31" t="b">
        <f>AND(299&lt;F5,F5&lt;400)</f>
        <v>0</v>
      </c>
      <c r="G67" s="31" t="b">
        <f>AND(299&lt;G5,G5&lt;400)</f>
        <v>0</v>
      </c>
      <c r="H67" s="31" t="b">
        <f>AND(299&lt;H5,H5&lt;400)</f>
        <v>0</v>
      </c>
      <c r="I67" s="31">
        <f>IF(E67,3,0)</f>
        <v>0</v>
      </c>
      <c r="J67" s="31">
        <f>IF(F67,3,0)</f>
        <v>0</v>
      </c>
      <c r="L67" s="31"/>
      <c r="M67" s="31" t="b">
        <f>AND(64.99%&lt;M5,M5&lt;70%)</f>
        <v>0</v>
      </c>
      <c r="N67" s="31" t="b">
        <f>AND(64.99%&lt;N5,N5&lt;70%)</f>
        <v>0</v>
      </c>
      <c r="O67" s="31" t="b">
        <f>AND(64.99%&lt;O5,O5&lt;70%)</f>
        <v>0</v>
      </c>
      <c r="P67" s="31">
        <f>IF(M67,3,0)</f>
        <v>0</v>
      </c>
      <c r="Q67" s="31">
        <f>IF(N67,3,0)</f>
        <v>0</v>
      </c>
      <c r="R67" s="31">
        <f>IF(O67,3,0)</f>
        <v>0</v>
      </c>
      <c r="U67" s="31"/>
      <c r="V67" s="30" t="b">
        <f>AND(29.99%&lt;V$5,V$5&lt;40%)</f>
        <v>0</v>
      </c>
      <c r="W67" s="30" t="b">
        <f t="shared" ref="W67" si="9">AND(29.99%&lt;W$5,W$5&lt;40%)</f>
        <v>0</v>
      </c>
      <c r="X67" s="30">
        <f>IF(V67,3,0)</f>
        <v>0</v>
      </c>
      <c r="Y67" s="30">
        <f>IF(W67,3,0)</f>
        <v>0</v>
      </c>
      <c r="Z67" s="31"/>
      <c r="AA67" s="31"/>
      <c r="AB67" s="31"/>
      <c r="AC67" s="31" t="b">
        <f>AND(64.99%&lt;AC5,AC5&lt;70%)</f>
        <v>0</v>
      </c>
      <c r="AD67" s="31" t="b">
        <f>AND(64.99%&lt;AD5,AD5&lt;70%)</f>
        <v>0</v>
      </c>
      <c r="AE67" s="31">
        <f>IF(AC67,3,0)</f>
        <v>0</v>
      </c>
      <c r="AF67" s="31">
        <f>IF(AD67,3,0)</f>
        <v>0</v>
      </c>
      <c r="AG67" s="31" t="e">
        <f>IF(#REF!,3,0)</f>
        <v>#REF!</v>
      </c>
    </row>
    <row r="68" spans="3:33" hidden="1" x14ac:dyDescent="0.25">
      <c r="C68" s="46"/>
      <c r="D68" s="31" t="b">
        <f>AND(199&lt;D5,D5&lt;300)</f>
        <v>0</v>
      </c>
      <c r="E68" s="31" t="b">
        <f>AND(199&lt;E5,E5&lt;300)</f>
        <v>0</v>
      </c>
      <c r="F68" s="31" t="b">
        <f>AND(199&lt;F5,F5&lt;300)</f>
        <v>0</v>
      </c>
      <c r="G68" s="31" t="b">
        <f>AND(199&lt;G5,G5&lt;300)</f>
        <v>0</v>
      </c>
      <c r="H68" s="31" t="b">
        <f>AND(199&lt;H5,H5&lt;300)</f>
        <v>0</v>
      </c>
      <c r="I68" s="31">
        <f>IF(E68,2,0)</f>
        <v>0</v>
      </c>
      <c r="J68" s="31">
        <f>IF(F68,2,0)</f>
        <v>0</v>
      </c>
      <c r="L68" s="61"/>
      <c r="M68" s="31" t="b">
        <f>AND(59.99%&lt;M5,M5&lt;65%)</f>
        <v>0</v>
      </c>
      <c r="N68" s="31" t="b">
        <f>AND(59.99%&lt;N5,N5&lt;65%)</f>
        <v>0</v>
      </c>
      <c r="O68" s="31" t="b">
        <f>AND(59.99%&lt;O5,O5&lt;65%)</f>
        <v>0</v>
      </c>
      <c r="P68" s="31">
        <f>IF(M68,2,0)</f>
        <v>0</v>
      </c>
      <c r="Q68" s="31">
        <f>IF(N68,2,0)</f>
        <v>0</v>
      </c>
      <c r="R68" s="31">
        <f>IF(O68,2,0)</f>
        <v>0</v>
      </c>
      <c r="U68" s="61"/>
      <c r="V68" s="30" t="b">
        <f>AND(19.99%&lt;V$5,V$5&lt;30%)</f>
        <v>0</v>
      </c>
      <c r="W68" s="30" t="b">
        <f t="shared" ref="W68" si="10">AND(19.99%&lt;W$5,W$5&lt;30%)</f>
        <v>0</v>
      </c>
      <c r="X68" s="30">
        <f>IF(V68,2,0)</f>
        <v>0</v>
      </c>
      <c r="Y68" s="30">
        <f>IF(W68,2,0)</f>
        <v>0</v>
      </c>
      <c r="Z68" s="31"/>
      <c r="AA68" s="31"/>
      <c r="AB68" s="61"/>
      <c r="AC68" s="31" t="b">
        <f>AND(59.99%&lt;AC5,AC5&lt;65%)</f>
        <v>0</v>
      </c>
      <c r="AD68" s="31" t="b">
        <f>AND(59.99%&lt;AD5,AD5&lt;65%)</f>
        <v>0</v>
      </c>
      <c r="AE68" s="31">
        <f>IF(AC68,2,0)</f>
        <v>0</v>
      </c>
      <c r="AF68" s="31">
        <f>IF(AD68,2,0)</f>
        <v>0</v>
      </c>
      <c r="AG68" s="31" t="e">
        <f>IF(#REF!,2,0)</f>
        <v>#REF!</v>
      </c>
    </row>
    <row r="69" spans="3:33" hidden="1" x14ac:dyDescent="0.25">
      <c r="D69" s="31" t="b">
        <f>AND(99&lt;D5,D5&lt;200)</f>
        <v>0</v>
      </c>
      <c r="E69" s="31" t="b">
        <f>AND(99&lt;E5,E5&lt;200)</f>
        <v>0</v>
      </c>
      <c r="F69" s="31" t="b">
        <f>AND(99&lt;F5,F5&lt;200)</f>
        <v>0</v>
      </c>
      <c r="G69" s="31" t="b">
        <f>AND(99&lt;G5,G5&lt;200)</f>
        <v>0</v>
      </c>
      <c r="H69" s="31" t="b">
        <f>AND(99&lt;H5,H5&lt;200)</f>
        <v>0</v>
      </c>
      <c r="I69" s="31">
        <f>IF(E69,1,0)</f>
        <v>0</v>
      </c>
      <c r="J69" s="31">
        <f>IF(F69,1,0)</f>
        <v>0</v>
      </c>
      <c r="L69" s="31"/>
      <c r="M69" s="31" t="b">
        <f>AND(54.99%&lt;M5,M5&lt;60%)</f>
        <v>0</v>
      </c>
      <c r="N69" s="31" t="b">
        <f>AND(54.99%&lt;N5,N5&lt;60%)</f>
        <v>0</v>
      </c>
      <c r="O69" s="31" t="b">
        <f>AND(54.99%&lt;O5,O5&lt;60%)</f>
        <v>0</v>
      </c>
      <c r="P69" s="31">
        <f>IF(M69,1,0)</f>
        <v>0</v>
      </c>
      <c r="Q69" s="31">
        <f>IF(N69,1,0)</f>
        <v>0</v>
      </c>
      <c r="R69" s="31">
        <f>IF(O69,1,0)</f>
        <v>0</v>
      </c>
      <c r="U69" s="31"/>
      <c r="V69" s="30" t="b">
        <f>AND(9.99%&lt;V$5,V$5&lt;20%)</f>
        <v>0</v>
      </c>
      <c r="W69" s="30" t="b">
        <f t="shared" ref="W69" si="11">AND(9.99%&lt;W$5,W$5&lt;20%)</f>
        <v>0</v>
      </c>
      <c r="X69" s="30">
        <f>IF(V69,1,0)</f>
        <v>0</v>
      </c>
      <c r="Y69" s="30">
        <f>IF(W69,1,0)</f>
        <v>0</v>
      </c>
      <c r="Z69" s="31"/>
      <c r="AA69" s="31"/>
      <c r="AB69" s="31"/>
      <c r="AC69" s="31" t="b">
        <f>AND(54.99%&lt;AC5,AC5&lt;60%)</f>
        <v>0</v>
      </c>
      <c r="AD69" s="31" t="b">
        <f>AND(54.99%&lt;AD5,AD5&lt;60%)</f>
        <v>0</v>
      </c>
      <c r="AE69" s="31">
        <f>IF(AC69,1,0)</f>
        <v>0</v>
      </c>
      <c r="AF69" s="31">
        <f>IF(AD69,1,0)</f>
        <v>0</v>
      </c>
      <c r="AG69" s="31" t="e">
        <f>IF(#REF!,1,0)</f>
        <v>#REF!</v>
      </c>
    </row>
    <row r="70" spans="3:33" hidden="1" x14ac:dyDescent="0.25">
      <c r="C70" s="46"/>
      <c r="D70" s="31" t="b">
        <f>AND(99&lt;D5,D5&lt;200)</f>
        <v>0</v>
      </c>
      <c r="E70" s="31" t="b">
        <f>AND(99&lt;E5,E5&lt;200)</f>
        <v>0</v>
      </c>
      <c r="F70" s="31" t="b">
        <f>AND(99&lt;F5,F5&lt;200)</f>
        <v>0</v>
      </c>
      <c r="G70" s="31" t="b">
        <f>AND(99&lt;G5,G5&lt;200)</f>
        <v>0</v>
      </c>
      <c r="H70" s="31" t="b">
        <f>AND(99&lt;H5,H5&lt;200)</f>
        <v>0</v>
      </c>
      <c r="I70" s="31">
        <f>IF(E70,0,0)</f>
        <v>0</v>
      </c>
      <c r="J70" s="31">
        <f>IF(F70,0,0)</f>
        <v>0</v>
      </c>
      <c r="L70" s="61"/>
      <c r="M70" s="31" t="b">
        <f>AND(0%&lt;M5,M5&lt;55%)</f>
        <v>0</v>
      </c>
      <c r="N70" s="31" t="b">
        <f>AND(0%&lt;N5,N5&lt;55%)</f>
        <v>0</v>
      </c>
      <c r="O70" s="31" t="b">
        <f>AND(0%&lt;O5,O5&lt;55%)</f>
        <v>0</v>
      </c>
      <c r="P70" s="31">
        <f>IF(M70,0,0)</f>
        <v>0</v>
      </c>
      <c r="Q70" s="31">
        <f>IF(N70,0,0)</f>
        <v>0</v>
      </c>
      <c r="R70" s="31">
        <f>IF(O70,0,0)</f>
        <v>0</v>
      </c>
      <c r="U70" s="61"/>
      <c r="V70" s="30" t="b">
        <f>AND(0%&lt;V$5,V$5&lt;9.99%)</f>
        <v>0</v>
      </c>
      <c r="W70" s="30" t="b">
        <f t="shared" ref="W70" si="12">AND(0%&lt;W$5,W$5&lt;9.99%)</f>
        <v>0</v>
      </c>
      <c r="X70" s="30">
        <f>IF(V70,0,0)</f>
        <v>0</v>
      </c>
      <c r="Y70" s="30">
        <f>IF(W70,0,0)</f>
        <v>0</v>
      </c>
      <c r="Z70" s="31"/>
      <c r="AA70" s="31"/>
      <c r="AB70" s="61"/>
      <c r="AC70" s="31" t="b">
        <f>AND(0%&lt;AC5,AC5&lt;55%)</f>
        <v>0</v>
      </c>
      <c r="AD70" s="31" t="b">
        <f>AND(0%&lt;AD5,AD5&lt;55%)</f>
        <v>0</v>
      </c>
      <c r="AE70" s="31">
        <f>IF(AC70,0,0)</f>
        <v>0</v>
      </c>
      <c r="AF70" s="31">
        <f>IF(AD70,0,0)</f>
        <v>0</v>
      </c>
      <c r="AG70" s="31" t="e">
        <f>IF(#REF!,0,0)</f>
        <v>#REF!</v>
      </c>
    </row>
    <row r="71" spans="3:33" hidden="1" x14ac:dyDescent="0.25">
      <c r="I71" s="31">
        <f>SUM(I60:I70)</f>
        <v>0</v>
      </c>
      <c r="J71" s="31">
        <f>SUM(J60:J70)</f>
        <v>0</v>
      </c>
      <c r="L71" s="31"/>
      <c r="M71" s="31"/>
      <c r="N71" s="31"/>
      <c r="O71" s="31"/>
      <c r="P71" s="31">
        <f>SUM(P60:P70)</f>
        <v>0</v>
      </c>
      <c r="Q71" s="31">
        <f>SUM(Q60:Q70)</f>
        <v>0</v>
      </c>
      <c r="R71" s="31">
        <f>SUM(R60:R70)</f>
        <v>0</v>
      </c>
      <c r="U71" s="31"/>
      <c r="W71" s="31"/>
      <c r="X71" s="30">
        <f>SUM(X60:X70)</f>
        <v>0</v>
      </c>
      <c r="Y71" s="30">
        <f>SUM(Y60:Y70)</f>
        <v>0</v>
      </c>
      <c r="Z71" s="30"/>
      <c r="AA71" s="31"/>
      <c r="AB71" s="31"/>
      <c r="AC71" s="31"/>
      <c r="AD71" s="31"/>
      <c r="AE71" s="31">
        <f>SUM(AE60:AE70)</f>
        <v>0</v>
      </c>
      <c r="AF71" s="31">
        <f>SUM(AF60:AF70)</f>
        <v>0</v>
      </c>
      <c r="AG71" s="31" t="e">
        <f>SUM(AG60:AG70)</f>
        <v>#REF!</v>
      </c>
    </row>
    <row r="72" spans="3:33" hidden="1" x14ac:dyDescent="0.25">
      <c r="I72" s="31"/>
      <c r="J72" s="31"/>
      <c r="L72" s="31"/>
      <c r="M72" s="31"/>
      <c r="N72" s="31"/>
      <c r="O72" s="31"/>
      <c r="P72" s="31"/>
      <c r="Q72" s="31"/>
      <c r="R72" s="31"/>
      <c r="U72" s="31"/>
      <c r="W72" s="31"/>
      <c r="AA72" s="32"/>
      <c r="AB72" s="31"/>
      <c r="AC72" s="31"/>
      <c r="AD72" s="31"/>
      <c r="AE72" s="31"/>
      <c r="AF72" s="31"/>
      <c r="AG72" s="31"/>
    </row>
  </sheetData>
  <phoneticPr fontId="21" type="noConversion"/>
  <pageMargins left="0.7" right="0.7" top="0.75" bottom="0.75" header="0.3" footer="0.3"/>
  <pageSetup scale="35" fitToHeight="3" orientation="landscape" r:id="rId1"/>
  <headerFooter alignWithMargins="0">
    <oddHeader>&amp;LScoring Matrix</oddHeader>
    <oddFooter>&amp;C&amp;A&amp;RPage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7" zoomScale="90" zoomScaleNormal="90" workbookViewId="0">
      <selection activeCell="A7" sqref="A7"/>
    </sheetView>
  </sheetViews>
  <sheetFormatPr defaultRowHeight="12.75" x14ac:dyDescent="0.2"/>
  <cols>
    <col min="1" max="1" width="123.140625" customWidth="1"/>
    <col min="2" max="2" width="20" customWidth="1"/>
  </cols>
  <sheetData>
    <row r="1" spans="1:2" ht="33" customHeight="1" thickBot="1" x14ac:dyDescent="0.25">
      <c r="A1" s="385" t="s">
        <v>408</v>
      </c>
    </row>
    <row r="2" spans="1:2" ht="85.15" customHeight="1" thickTop="1" thickBot="1" x14ac:dyDescent="0.25">
      <c r="A2" s="315" t="s">
        <v>375</v>
      </c>
    </row>
    <row r="3" spans="1:2" ht="72.599999999999994" customHeight="1" thickTop="1" thickBot="1" x14ac:dyDescent="0.25">
      <c r="A3" s="315" t="s">
        <v>376</v>
      </c>
      <c r="B3" s="246"/>
    </row>
    <row r="4" spans="1:2" ht="103.9" customHeight="1" thickTop="1" thickBot="1" x14ac:dyDescent="0.25">
      <c r="A4" s="315" t="s">
        <v>377</v>
      </c>
    </row>
    <row r="5" spans="1:2" ht="80.25" thickTop="1" thickBot="1" x14ac:dyDescent="0.25">
      <c r="A5" s="315" t="s">
        <v>378</v>
      </c>
      <c r="B5" s="250"/>
    </row>
    <row r="6" spans="1:2" ht="96" thickTop="1" thickBot="1" x14ac:dyDescent="0.25">
      <c r="A6" s="315" t="s">
        <v>379</v>
      </c>
    </row>
    <row r="7" spans="1:2" ht="64.5" thickTop="1" thickBot="1" x14ac:dyDescent="0.25">
      <c r="A7" s="366" t="s">
        <v>380</v>
      </c>
    </row>
    <row r="8" spans="1:2" ht="96" thickTop="1" thickBot="1" x14ac:dyDescent="0.25">
      <c r="A8" s="315" t="s">
        <v>381</v>
      </c>
    </row>
    <row r="9" spans="1:2" ht="13.5" thickTop="1" x14ac:dyDescent="0.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90" zoomScaleNormal="90" workbookViewId="0">
      <selection activeCell="A2" sqref="A2"/>
    </sheetView>
  </sheetViews>
  <sheetFormatPr defaultRowHeight="12.75" x14ac:dyDescent="0.2"/>
  <cols>
    <col min="1" max="1" width="112.85546875" customWidth="1"/>
    <col min="2" max="2" width="20" customWidth="1"/>
  </cols>
  <sheetData>
    <row r="1" spans="1:2" ht="33" customHeight="1" thickBot="1" x14ac:dyDescent="0.25">
      <c r="A1" s="385" t="s">
        <v>407</v>
      </c>
    </row>
    <row r="2" spans="1:2" ht="80.25" thickTop="1" thickBot="1" x14ac:dyDescent="0.25">
      <c r="A2" s="315" t="s">
        <v>409</v>
      </c>
    </row>
    <row r="3" spans="1:2" ht="63" customHeight="1" thickTop="1" thickBot="1" x14ac:dyDescent="0.25">
      <c r="A3" s="315" t="s">
        <v>223</v>
      </c>
    </row>
    <row r="4" spans="1:2" ht="78" customHeight="1" thickTop="1" thickBot="1" x14ac:dyDescent="0.25">
      <c r="A4" s="315" t="s">
        <v>348</v>
      </c>
    </row>
    <row r="5" spans="1:2" ht="60.6" customHeight="1" thickTop="1" thickBot="1" x14ac:dyDescent="0.25">
      <c r="A5" s="315" t="s">
        <v>406</v>
      </c>
      <c r="B5" s="246"/>
    </row>
    <row r="6" spans="1:2" ht="84" customHeight="1" thickTop="1" thickBot="1" x14ac:dyDescent="0.25">
      <c r="A6" s="315" t="s">
        <v>350</v>
      </c>
      <c r="B6" s="246"/>
    </row>
    <row r="7" spans="1:2" ht="79.150000000000006" customHeight="1" thickTop="1" thickBot="1" x14ac:dyDescent="0.25">
      <c r="A7" s="315" t="s">
        <v>222</v>
      </c>
      <c r="B7" s="246"/>
    </row>
    <row r="8" spans="1:2" ht="74.45" customHeight="1" thickTop="1" thickBot="1" x14ac:dyDescent="0.25">
      <c r="A8" s="318" t="s">
        <v>367</v>
      </c>
      <c r="B8" s="246"/>
    </row>
    <row r="9" spans="1:2" ht="76.900000000000006" customHeight="1" thickTop="1" thickBot="1" x14ac:dyDescent="0.25">
      <c r="A9" s="317" t="s">
        <v>224</v>
      </c>
      <c r="B9" s="246"/>
    </row>
    <row r="10" spans="1:2" ht="64.5" thickTop="1" thickBot="1" x14ac:dyDescent="0.25">
      <c r="A10" s="317" t="s">
        <v>370</v>
      </c>
      <c r="B10" s="246"/>
    </row>
    <row r="11" spans="1:2" ht="74.45" customHeight="1" thickTop="1" thickBot="1" x14ac:dyDescent="0.25">
      <c r="A11" s="315" t="s">
        <v>349</v>
      </c>
      <c r="B11" s="246"/>
    </row>
    <row r="12" spans="1:2" ht="60" customHeight="1" thickTop="1" thickBot="1" x14ac:dyDescent="0.25">
      <c r="A12" s="316" t="s">
        <v>221</v>
      </c>
    </row>
    <row r="13" spans="1:2" ht="62.45" customHeight="1" thickTop="1" thickBot="1" x14ac:dyDescent="0.25">
      <c r="A13" s="316" t="s">
        <v>351</v>
      </c>
    </row>
    <row r="14" spans="1:2" ht="64.5" thickTop="1" thickBot="1" x14ac:dyDescent="0.25">
      <c r="A14" s="316" t="s">
        <v>225</v>
      </c>
    </row>
    <row r="15" spans="1:2" ht="13.5" thickTop="1" x14ac:dyDescent="0.2"/>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0"/>
  <sheetViews>
    <sheetView zoomScale="90" zoomScaleNormal="90" workbookViewId="0">
      <selection activeCell="A10" sqref="A10"/>
    </sheetView>
  </sheetViews>
  <sheetFormatPr defaultColWidth="9.140625" defaultRowHeight="15" x14ac:dyDescent="0.2"/>
  <cols>
    <col min="1" max="1" width="69.28515625" style="119" customWidth="1"/>
    <col min="2" max="2" width="19" style="119" customWidth="1"/>
    <col min="3" max="3" width="18.7109375" style="119" customWidth="1"/>
    <col min="4" max="4" width="8.85546875" style="294" customWidth="1"/>
    <col min="5" max="6" width="8.85546875" style="294" hidden="1" customWidth="1"/>
    <col min="7" max="7" width="42" style="119" customWidth="1"/>
    <col min="8" max="8" width="31.7109375" style="119" customWidth="1"/>
    <col min="9" max="12" width="9.140625" style="119" hidden="1" customWidth="1"/>
    <col min="13" max="13" width="9.140625" style="119" customWidth="1"/>
    <col min="14" max="16384" width="9.140625" style="119"/>
  </cols>
  <sheetData>
    <row r="1" spans="1:13" ht="15.75" x14ac:dyDescent="0.25">
      <c r="A1" s="20" t="s">
        <v>43</v>
      </c>
      <c r="B1" s="21"/>
      <c r="C1" s="21"/>
      <c r="D1" s="288"/>
      <c r="E1" s="288"/>
      <c r="F1" s="288"/>
      <c r="G1" s="120"/>
      <c r="H1" s="76"/>
      <c r="I1" s="76"/>
    </row>
    <row r="2" spans="1:13" ht="15.75" x14ac:dyDescent="0.25">
      <c r="A2" s="15"/>
      <c r="B2" s="15"/>
      <c r="C2" s="15"/>
      <c r="D2" s="289"/>
      <c r="E2" s="289"/>
      <c r="F2" s="288"/>
      <c r="G2" s="120"/>
      <c r="H2" s="76"/>
      <c r="I2" s="76"/>
    </row>
    <row r="3" spans="1:13" customFormat="1" ht="15.75" x14ac:dyDescent="0.25">
      <c r="A3" s="161" t="s">
        <v>44</v>
      </c>
      <c r="B3" s="162"/>
      <c r="C3" s="15"/>
      <c r="D3" s="289"/>
      <c r="E3" s="289"/>
      <c r="F3" s="80"/>
    </row>
    <row r="4" spans="1:13" customFormat="1" ht="15.75" x14ac:dyDescent="0.25">
      <c r="A4" s="281" t="s">
        <v>372</v>
      </c>
      <c r="B4" s="162"/>
      <c r="C4" s="15"/>
      <c r="D4" s="289"/>
      <c r="E4" s="289"/>
      <c r="F4" s="80"/>
    </row>
    <row r="5" spans="1:13" customFormat="1" ht="21.6" customHeight="1" x14ac:dyDescent="0.25">
      <c r="A5" s="390" t="s">
        <v>396</v>
      </c>
      <c r="B5" s="390"/>
      <c r="C5" s="163"/>
      <c r="D5" s="289"/>
      <c r="E5" s="289"/>
      <c r="F5" s="80"/>
    </row>
    <row r="6" spans="1:13" ht="76.5" customHeight="1" thickBot="1" x14ac:dyDescent="0.3">
      <c r="A6" s="391" t="s">
        <v>209</v>
      </c>
      <c r="B6" s="391"/>
      <c r="C6" s="320"/>
      <c r="D6" s="290"/>
      <c r="E6" s="289"/>
      <c r="F6" s="291"/>
      <c r="G6" s="122"/>
      <c r="H6" s="22"/>
      <c r="I6" s="22"/>
    </row>
    <row r="7" spans="1:13" ht="30.75" customHeight="1" thickTop="1" thickBot="1" x14ac:dyDescent="0.3">
      <c r="A7" s="71"/>
      <c r="B7" s="378" t="s">
        <v>13</v>
      </c>
      <c r="C7" s="319" t="s">
        <v>136</v>
      </c>
      <c r="D7" s="74" t="s">
        <v>16</v>
      </c>
      <c r="E7" s="74" t="s">
        <v>17</v>
      </c>
      <c r="F7" s="24" t="s">
        <v>89</v>
      </c>
    </row>
    <row r="8" spans="1:13" ht="39" customHeight="1" thickTop="1" x14ac:dyDescent="0.25">
      <c r="A8" s="206" t="s">
        <v>138</v>
      </c>
      <c r="B8" s="240" t="b">
        <v>1</v>
      </c>
      <c r="C8" s="241" t="b">
        <v>0</v>
      </c>
      <c r="D8" s="292"/>
      <c r="E8" s="293"/>
      <c r="G8" s="255"/>
      <c r="H8" s="255"/>
      <c r="I8" s="255"/>
      <c r="J8" s="255"/>
    </row>
    <row r="9" spans="1:13" ht="32.1" customHeight="1" x14ac:dyDescent="0.25">
      <c r="A9" s="207" t="s">
        <v>134</v>
      </c>
      <c r="B9" s="242"/>
      <c r="C9" s="243"/>
      <c r="D9" s="295"/>
      <c r="E9" s="293"/>
      <c r="F9" s="24"/>
      <c r="G9" s="256"/>
      <c r="H9" s="256"/>
      <c r="I9" s="256"/>
      <c r="J9" s="256"/>
      <c r="M9" s="121"/>
    </row>
    <row r="10" spans="1:13" ht="19.899999999999999" customHeight="1" x14ac:dyDescent="0.2">
      <c r="A10" s="208" t="s">
        <v>240</v>
      </c>
      <c r="B10" s="97" t="b">
        <v>0</v>
      </c>
      <c r="C10" s="97" t="b">
        <v>0</v>
      </c>
      <c r="D10" s="295">
        <v>12</v>
      </c>
      <c r="E10" s="293">
        <f>IF(B10,D10,0)</f>
        <v>0</v>
      </c>
      <c r="F10" s="24">
        <f>IF(C10,0.5*D10,0)</f>
        <v>0</v>
      </c>
      <c r="G10" s="303" t="str">
        <f>IF(K10=0,"Select One Answer for This Standard","")</f>
        <v>Select One Answer for This Standard</v>
      </c>
      <c r="H10" s="286" t="str">
        <f t="shared" ref="H10:H18" si="0">IF(K10&gt;1,"Entry error, select one answer","")</f>
        <v/>
      </c>
      <c r="I10" s="287">
        <f>IF(B10,1,0)</f>
        <v>0</v>
      </c>
      <c r="J10" s="287">
        <f>IF(C10,1,0)</f>
        <v>0</v>
      </c>
      <c r="K10" s="275">
        <f>SUM(I10:J10)</f>
        <v>0</v>
      </c>
    </row>
    <row r="11" spans="1:13" ht="19.899999999999999" customHeight="1" x14ac:dyDescent="0.2">
      <c r="A11" s="194" t="s">
        <v>382</v>
      </c>
      <c r="B11" s="97" t="b">
        <v>0</v>
      </c>
      <c r="C11" s="97" t="b">
        <v>0</v>
      </c>
      <c r="D11" s="295">
        <v>10</v>
      </c>
      <c r="E11" s="293">
        <f t="shared" ref="E11:E18" si="1">IF(B11,D11,0)</f>
        <v>0</v>
      </c>
      <c r="F11" s="24">
        <f t="shared" ref="F11:F18" si="2">IF(C11,0.5*D11,0)</f>
        <v>0</v>
      </c>
      <c r="G11" s="303" t="str">
        <f t="shared" ref="G11:G18" si="3">IF(K11=0,"Select One Answer for This Standard","")</f>
        <v>Select One Answer for This Standard</v>
      </c>
      <c r="H11" s="286" t="str">
        <f t="shared" si="0"/>
        <v/>
      </c>
      <c r="I11" s="287">
        <f t="shared" ref="I11:I18" si="4">IF(B11,1,0)</f>
        <v>0</v>
      </c>
      <c r="J11" s="287">
        <f t="shared" ref="J11:J18" si="5">IF(C11,1,0)</f>
        <v>0</v>
      </c>
      <c r="K11" s="275">
        <f t="shared" ref="K11:K18" si="6">SUM(I11:J11)</f>
        <v>0</v>
      </c>
    </row>
    <row r="12" spans="1:13" ht="19.899999999999999" customHeight="1" x14ac:dyDescent="0.2">
      <c r="A12" s="208" t="s">
        <v>241</v>
      </c>
      <c r="B12" s="97" t="b">
        <v>0</v>
      </c>
      <c r="C12" s="97" t="b">
        <v>0</v>
      </c>
      <c r="D12" s="295">
        <v>5</v>
      </c>
      <c r="E12" s="293">
        <f t="shared" si="1"/>
        <v>0</v>
      </c>
      <c r="F12" s="24">
        <f t="shared" si="2"/>
        <v>0</v>
      </c>
      <c r="G12" s="303" t="str">
        <f t="shared" si="3"/>
        <v>Select One Answer for This Standard</v>
      </c>
      <c r="H12" s="286" t="str">
        <f t="shared" si="0"/>
        <v/>
      </c>
      <c r="I12" s="287">
        <f t="shared" si="4"/>
        <v>0</v>
      </c>
      <c r="J12" s="287">
        <f t="shared" si="5"/>
        <v>0</v>
      </c>
      <c r="K12" s="275">
        <f t="shared" si="6"/>
        <v>0</v>
      </c>
    </row>
    <row r="13" spans="1:13" ht="19.899999999999999" customHeight="1" x14ac:dyDescent="0.2">
      <c r="A13" s="208" t="s">
        <v>241</v>
      </c>
      <c r="B13" s="97" t="b">
        <v>0</v>
      </c>
      <c r="C13" s="97" t="b">
        <v>0</v>
      </c>
      <c r="D13" s="295">
        <v>5</v>
      </c>
      <c r="E13" s="293">
        <f t="shared" si="1"/>
        <v>0</v>
      </c>
      <c r="F13" s="24">
        <f t="shared" si="2"/>
        <v>0</v>
      </c>
      <c r="G13" s="303" t="str">
        <f t="shared" si="3"/>
        <v>Select One Answer for This Standard</v>
      </c>
      <c r="H13" s="286" t="str">
        <f t="shared" si="0"/>
        <v/>
      </c>
      <c r="I13" s="287">
        <f t="shared" si="4"/>
        <v>0</v>
      </c>
      <c r="J13" s="287">
        <f t="shared" si="5"/>
        <v>0</v>
      </c>
      <c r="K13" s="275">
        <f t="shared" si="6"/>
        <v>0</v>
      </c>
    </row>
    <row r="14" spans="1:13" ht="19.899999999999999" customHeight="1" x14ac:dyDescent="0.2">
      <c r="A14" s="208" t="s">
        <v>241</v>
      </c>
      <c r="B14" s="97" t="b">
        <v>0</v>
      </c>
      <c r="C14" s="97" t="b">
        <v>0</v>
      </c>
      <c r="D14" s="295">
        <v>5</v>
      </c>
      <c r="E14" s="293">
        <f t="shared" si="1"/>
        <v>0</v>
      </c>
      <c r="F14" s="24">
        <f t="shared" si="2"/>
        <v>0</v>
      </c>
      <c r="G14" s="303" t="str">
        <f t="shared" si="3"/>
        <v>Select One Answer for This Standard</v>
      </c>
      <c r="H14" s="286" t="str">
        <f t="shared" si="0"/>
        <v/>
      </c>
      <c r="I14" s="287">
        <f t="shared" si="4"/>
        <v>0</v>
      </c>
      <c r="J14" s="287">
        <f t="shared" si="5"/>
        <v>0</v>
      </c>
      <c r="K14" s="275">
        <f t="shared" si="6"/>
        <v>0</v>
      </c>
    </row>
    <row r="15" spans="1:13" ht="19.899999999999999" customHeight="1" x14ac:dyDescent="0.2">
      <c r="A15" s="208" t="s">
        <v>241</v>
      </c>
      <c r="B15" s="97" t="b">
        <v>0</v>
      </c>
      <c r="C15" s="97" t="b">
        <v>0</v>
      </c>
      <c r="D15" s="295">
        <v>5</v>
      </c>
      <c r="E15" s="293">
        <f t="shared" si="1"/>
        <v>0</v>
      </c>
      <c r="F15" s="24">
        <f t="shared" si="2"/>
        <v>0</v>
      </c>
      <c r="G15" s="303" t="str">
        <f t="shared" si="3"/>
        <v>Select One Answer for This Standard</v>
      </c>
      <c r="H15" s="286" t="str">
        <f t="shared" si="0"/>
        <v/>
      </c>
      <c r="I15" s="287">
        <f t="shared" si="4"/>
        <v>0</v>
      </c>
      <c r="J15" s="287">
        <f t="shared" si="5"/>
        <v>0</v>
      </c>
      <c r="K15" s="275">
        <f t="shared" si="6"/>
        <v>0</v>
      </c>
    </row>
    <row r="16" spans="1:13" ht="19.899999999999999" customHeight="1" x14ac:dyDescent="0.2">
      <c r="A16" s="208" t="s">
        <v>242</v>
      </c>
      <c r="B16" s="97" t="b">
        <v>0</v>
      </c>
      <c r="C16" s="97" t="b">
        <v>0</v>
      </c>
      <c r="D16" s="295">
        <v>4</v>
      </c>
      <c r="E16" s="293">
        <f t="shared" si="1"/>
        <v>0</v>
      </c>
      <c r="F16" s="24">
        <f t="shared" si="2"/>
        <v>0</v>
      </c>
      <c r="G16" s="303" t="str">
        <f t="shared" si="3"/>
        <v>Select One Answer for This Standard</v>
      </c>
      <c r="H16" s="286" t="str">
        <f t="shared" si="0"/>
        <v/>
      </c>
      <c r="I16" s="287">
        <f t="shared" si="4"/>
        <v>0</v>
      </c>
      <c r="J16" s="287">
        <f t="shared" si="5"/>
        <v>0</v>
      </c>
      <c r="K16" s="275">
        <f t="shared" si="6"/>
        <v>0</v>
      </c>
    </row>
    <row r="17" spans="1:13" ht="19.899999999999999" customHeight="1" x14ac:dyDescent="0.2">
      <c r="A17" s="194" t="s">
        <v>243</v>
      </c>
      <c r="B17" s="97" t="b">
        <v>0</v>
      </c>
      <c r="C17" s="97" t="b">
        <v>0</v>
      </c>
      <c r="D17" s="295">
        <v>4</v>
      </c>
      <c r="E17" s="293">
        <f t="shared" si="1"/>
        <v>0</v>
      </c>
      <c r="F17" s="24">
        <f t="shared" si="2"/>
        <v>0</v>
      </c>
      <c r="G17" s="303" t="str">
        <f t="shared" si="3"/>
        <v>Select One Answer for This Standard</v>
      </c>
      <c r="H17" s="286" t="str">
        <f t="shared" si="0"/>
        <v/>
      </c>
      <c r="I17" s="287">
        <f t="shared" si="4"/>
        <v>0</v>
      </c>
      <c r="J17" s="287">
        <f t="shared" si="5"/>
        <v>0</v>
      </c>
      <c r="K17" s="275">
        <f t="shared" si="6"/>
        <v>0</v>
      </c>
    </row>
    <row r="18" spans="1:13" ht="19.899999999999999" customHeight="1" thickBot="1" x14ac:dyDescent="0.25">
      <c r="A18" s="209" t="s">
        <v>244</v>
      </c>
      <c r="B18" s="254" t="b">
        <v>0</v>
      </c>
      <c r="C18" s="254" t="b">
        <v>0</v>
      </c>
      <c r="D18" s="295">
        <v>4</v>
      </c>
      <c r="E18" s="293">
        <f t="shared" si="1"/>
        <v>0</v>
      </c>
      <c r="F18" s="24">
        <f t="shared" si="2"/>
        <v>0</v>
      </c>
      <c r="G18" s="303" t="str">
        <f t="shared" si="3"/>
        <v>Select One Answer for This Standard</v>
      </c>
      <c r="H18" s="286" t="str">
        <f t="shared" si="0"/>
        <v/>
      </c>
      <c r="I18" s="287">
        <f t="shared" si="4"/>
        <v>0</v>
      </c>
      <c r="J18" s="287">
        <f t="shared" si="5"/>
        <v>0</v>
      </c>
      <c r="K18" s="275">
        <f t="shared" si="6"/>
        <v>0</v>
      </c>
    </row>
    <row r="19" spans="1:13" ht="15.95" customHeight="1" thickTop="1" thickBot="1" x14ac:dyDescent="0.3">
      <c r="A19" s="189"/>
      <c r="B19" s="205"/>
      <c r="C19" s="203"/>
      <c r="D19" s="296"/>
      <c r="E19" s="171"/>
      <c r="F19" s="24"/>
      <c r="G19" s="25"/>
      <c r="H19" s="25"/>
      <c r="I19" s="25"/>
      <c r="J19" s="25"/>
    </row>
    <row r="20" spans="1:13" s="26" customFormat="1" ht="16.5" thickBot="1" x14ac:dyDescent="0.3">
      <c r="A20" s="200" t="s">
        <v>135</v>
      </c>
      <c r="B20" s="280">
        <f>SUM(E20:F20)/D20</f>
        <v>0</v>
      </c>
      <c r="C20" s="193"/>
      <c r="D20" s="297">
        <f>SUM(D10:D18)</f>
        <v>54</v>
      </c>
      <c r="E20" s="297">
        <f>SUM(E10:E18)</f>
        <v>0</v>
      </c>
      <c r="F20" s="297">
        <f>SUM(F10:F18)</f>
        <v>0</v>
      </c>
      <c r="I20" s="193"/>
      <c r="J20" s="193"/>
      <c r="L20" s="201"/>
    </row>
    <row r="21" spans="1:13" s="26" customFormat="1" ht="16.5" thickBot="1" x14ac:dyDescent="0.3">
      <c r="A21" s="200"/>
      <c r="B21" s="202" t="b">
        <v>0</v>
      </c>
      <c r="C21" s="193" t="b">
        <v>0</v>
      </c>
      <c r="D21" s="297"/>
      <c r="E21" s="297"/>
      <c r="F21" s="298"/>
      <c r="I21" s="193"/>
      <c r="J21" s="193"/>
    </row>
    <row r="22" spans="1:13" s="26" customFormat="1" ht="100.5" customHeight="1" thickBot="1" x14ac:dyDescent="0.3">
      <c r="A22" s="387" t="s">
        <v>93</v>
      </c>
      <c r="B22" s="388"/>
      <c r="C22" s="201"/>
      <c r="D22" s="297"/>
      <c r="E22" s="297"/>
      <c r="F22" s="299"/>
      <c r="G22" s="389"/>
      <c r="H22" s="389"/>
      <c r="I22" s="193"/>
      <c r="J22" s="193"/>
    </row>
    <row r="23" spans="1:13" ht="32.1" customHeight="1" thickBot="1" x14ac:dyDescent="0.3">
      <c r="A23" s="189"/>
      <c r="B23" s="210"/>
      <c r="C23" s="211"/>
      <c r="D23" s="296"/>
      <c r="E23" s="171"/>
      <c r="F23" s="24"/>
      <c r="G23" s="25"/>
      <c r="H23" s="25"/>
      <c r="I23" s="25"/>
      <c r="J23" s="25"/>
    </row>
    <row r="24" spans="1:13" ht="30.75" customHeight="1" thickTop="1" thickBot="1" x14ac:dyDescent="0.3">
      <c r="A24" s="71"/>
      <c r="B24" s="379" t="s">
        <v>13</v>
      </c>
      <c r="C24" s="204" t="s">
        <v>136</v>
      </c>
      <c r="D24" s="74" t="s">
        <v>16</v>
      </c>
      <c r="E24" s="74" t="s">
        <v>17</v>
      </c>
      <c r="F24" s="24" t="s">
        <v>89</v>
      </c>
    </row>
    <row r="25" spans="1:13" ht="57" customHeight="1" thickTop="1" x14ac:dyDescent="0.25">
      <c r="A25" s="206" t="s">
        <v>195</v>
      </c>
      <c r="B25" s="240"/>
      <c r="C25" s="241"/>
      <c r="D25" s="292"/>
      <c r="E25" s="293"/>
      <c r="G25" s="255"/>
      <c r="H25" s="255"/>
      <c r="I25" s="255"/>
      <c r="J25" s="255"/>
    </row>
    <row r="26" spans="1:13" ht="21.75" customHeight="1" x14ac:dyDescent="0.25">
      <c r="A26" s="207" t="s">
        <v>137</v>
      </c>
      <c r="B26" s="242"/>
      <c r="C26" s="243"/>
      <c r="D26" s="295"/>
      <c r="E26" s="293"/>
      <c r="F26" s="24"/>
      <c r="G26" s="256"/>
      <c r="H26" s="256"/>
      <c r="I26" s="256"/>
      <c r="J26" s="256"/>
      <c r="M26" s="121"/>
    </row>
    <row r="27" spans="1:13" ht="19.899999999999999" customHeight="1" x14ac:dyDescent="0.2">
      <c r="A27" s="208" t="s">
        <v>240</v>
      </c>
      <c r="B27" s="97" t="b">
        <v>0</v>
      </c>
      <c r="C27" s="97" t="b">
        <v>0</v>
      </c>
      <c r="D27" s="300">
        <v>20</v>
      </c>
      <c r="E27" s="300">
        <f t="shared" ref="E27" si="7">IF(B27,D27,0)</f>
        <v>0</v>
      </c>
      <c r="F27" s="24">
        <f t="shared" ref="F27" si="8">IF(C27,0.5*D27,0)</f>
        <v>0</v>
      </c>
      <c r="G27" s="286" t="str">
        <f>IF(K27=0,"Select One Answer for This Standard","")</f>
        <v>Select One Answer for This Standard</v>
      </c>
      <c r="H27" s="286" t="str">
        <f>IF(K27&gt;1, "Entry error, select one answer","")</f>
        <v/>
      </c>
      <c r="I27" s="287">
        <f>IF(B27,1,0)</f>
        <v>0</v>
      </c>
      <c r="J27" s="287">
        <f>IF(C27,1,0)</f>
        <v>0</v>
      </c>
      <c r="K27" s="277">
        <f>SUM(I27:J27)</f>
        <v>0</v>
      </c>
    </row>
    <row r="28" spans="1:13" ht="19.899999999999999" customHeight="1" x14ac:dyDescent="0.2">
      <c r="A28" s="208" t="s">
        <v>241</v>
      </c>
      <c r="B28" s="97" t="b">
        <v>0</v>
      </c>
      <c r="C28" s="97" t="b">
        <v>0</v>
      </c>
      <c r="D28" s="295">
        <v>5</v>
      </c>
      <c r="E28" s="293">
        <f t="shared" ref="E28:E30" si="9">IF(B28,D28,0)</f>
        <v>0</v>
      </c>
      <c r="F28" s="24">
        <f t="shared" ref="F28:F30" si="10">IF(C28,0.5*D28,0)</f>
        <v>0</v>
      </c>
      <c r="G28" s="286" t="str">
        <f t="shared" ref="G28:G30" si="11">IF(K28=0,"Select One Answer for This Standard","")</f>
        <v>Select One Answer for This Standard</v>
      </c>
      <c r="H28" s="286" t="str">
        <f>IF(K28&gt;1, "Entry error, select one answer","")</f>
        <v/>
      </c>
      <c r="I28" s="287">
        <f t="shared" ref="I28:I30" si="12">IF(B28,1,0)</f>
        <v>0</v>
      </c>
      <c r="J28" s="287">
        <f t="shared" ref="J28:J30" si="13">IF(C28,1,0)</f>
        <v>0</v>
      </c>
      <c r="K28" s="277">
        <f t="shared" ref="K28:K30" si="14">SUM(I28:J28)</f>
        <v>0</v>
      </c>
    </row>
    <row r="29" spans="1:13" ht="19.899999999999999" customHeight="1" x14ac:dyDescent="0.2">
      <c r="A29" s="194" t="s">
        <v>245</v>
      </c>
      <c r="B29" s="97" t="b">
        <v>0</v>
      </c>
      <c r="C29" s="97" t="b">
        <v>0</v>
      </c>
      <c r="D29" s="295">
        <v>2</v>
      </c>
      <c r="E29" s="293">
        <f t="shared" si="9"/>
        <v>0</v>
      </c>
      <c r="F29" s="24">
        <f t="shared" si="10"/>
        <v>0</v>
      </c>
      <c r="G29" s="286" t="str">
        <f t="shared" si="11"/>
        <v>Select One Answer for This Standard</v>
      </c>
      <c r="H29" s="286" t="str">
        <f>IF(K29&gt;1, "Entry error, select one answer","")</f>
        <v/>
      </c>
      <c r="I29" s="287">
        <f t="shared" si="12"/>
        <v>0</v>
      </c>
      <c r="J29" s="287">
        <f t="shared" si="13"/>
        <v>0</v>
      </c>
      <c r="K29" s="277">
        <f t="shared" si="14"/>
        <v>0</v>
      </c>
    </row>
    <row r="30" spans="1:13" ht="19.899999999999999" customHeight="1" thickBot="1" x14ac:dyDescent="0.25">
      <c r="A30" s="195" t="s">
        <v>246</v>
      </c>
      <c r="B30" s="254" t="b">
        <v>0</v>
      </c>
      <c r="C30" s="254" t="b">
        <v>0</v>
      </c>
      <c r="D30" s="295">
        <v>2</v>
      </c>
      <c r="E30" s="293">
        <f t="shared" si="9"/>
        <v>0</v>
      </c>
      <c r="F30" s="24">
        <f t="shared" si="10"/>
        <v>0</v>
      </c>
      <c r="G30" s="286" t="str">
        <f t="shared" si="11"/>
        <v>Select One Answer for This Standard</v>
      </c>
      <c r="H30" s="286" t="str">
        <f t="shared" ref="H30" si="15">IF(K30&gt;1, "Entry Error","")</f>
        <v/>
      </c>
      <c r="I30" s="287">
        <f t="shared" si="12"/>
        <v>0</v>
      </c>
      <c r="J30" s="287">
        <f t="shared" si="13"/>
        <v>0</v>
      </c>
      <c r="K30" s="277">
        <f t="shared" si="14"/>
        <v>0</v>
      </c>
    </row>
    <row r="31" spans="1:13" ht="24" customHeight="1" thickTop="1" thickBot="1" x14ac:dyDescent="0.3">
      <c r="A31" s="85"/>
      <c r="B31" s="234"/>
      <c r="C31" s="234"/>
      <c r="D31" s="295"/>
      <c r="E31" s="293"/>
      <c r="F31" s="24"/>
      <c r="G31" s="257"/>
      <c r="H31" s="25"/>
      <c r="I31" s="25"/>
      <c r="J31" s="25"/>
    </row>
    <row r="32" spans="1:13" s="26" customFormat="1" ht="16.5" thickBot="1" x14ac:dyDescent="0.3">
      <c r="A32" s="200" t="s">
        <v>135</v>
      </c>
      <c r="B32" s="280">
        <f>SUM(E32:F32)/D32</f>
        <v>0</v>
      </c>
      <c r="C32" s="193"/>
      <c r="D32" s="297">
        <f>SUM(D27:D30)</f>
        <v>29</v>
      </c>
      <c r="E32" s="297">
        <f>SUM(E27:E30)</f>
        <v>0</v>
      </c>
      <c r="F32" s="297">
        <f>SUM(F27:F30)</f>
        <v>0</v>
      </c>
      <c r="I32" s="193"/>
      <c r="J32" s="193"/>
      <c r="L32" s="201"/>
    </row>
    <row r="33" spans="1:13" s="26" customFormat="1" ht="16.5" thickBot="1" x14ac:dyDescent="0.3">
      <c r="A33" s="200"/>
      <c r="B33" s="202"/>
      <c r="C33" s="193"/>
      <c r="D33" s="297"/>
      <c r="E33" s="297"/>
      <c r="F33" s="298"/>
      <c r="I33" s="193"/>
      <c r="J33" s="193"/>
    </row>
    <row r="34" spans="1:13" s="26" customFormat="1" ht="100.5" customHeight="1" thickBot="1" x14ac:dyDescent="0.3">
      <c r="A34" s="387" t="s">
        <v>93</v>
      </c>
      <c r="B34" s="388"/>
      <c r="C34" s="201"/>
      <c r="D34" s="297"/>
      <c r="E34" s="297"/>
      <c r="F34" s="298"/>
      <c r="I34" s="193"/>
      <c r="J34" s="193"/>
    </row>
    <row r="35" spans="1:13" ht="32.1" customHeight="1" thickBot="1" x14ac:dyDescent="0.3">
      <c r="A35" s="189"/>
      <c r="B35" s="210"/>
      <c r="C35" s="211"/>
      <c r="D35" s="296"/>
      <c r="E35" s="171"/>
      <c r="F35" s="24"/>
      <c r="G35" s="25"/>
      <c r="H35" s="25"/>
      <c r="I35" s="25"/>
      <c r="J35" s="25"/>
    </row>
    <row r="36" spans="1:13" ht="30.75" customHeight="1" thickTop="1" thickBot="1" x14ac:dyDescent="0.3">
      <c r="A36" s="71"/>
      <c r="B36" s="379" t="s">
        <v>13</v>
      </c>
      <c r="C36" s="204" t="s">
        <v>136</v>
      </c>
      <c r="D36" s="74" t="s">
        <v>16</v>
      </c>
      <c r="E36" s="74" t="s">
        <v>17</v>
      </c>
      <c r="F36" s="24" t="s">
        <v>89</v>
      </c>
    </row>
    <row r="37" spans="1:13" ht="57" customHeight="1" thickTop="1" x14ac:dyDescent="0.25">
      <c r="A37" s="206" t="s">
        <v>198</v>
      </c>
      <c r="B37" s="240"/>
      <c r="C37" s="241"/>
      <c r="D37" s="292"/>
      <c r="E37" s="293"/>
      <c r="G37" s="255"/>
      <c r="H37" s="255"/>
      <c r="I37" s="255"/>
      <c r="J37" s="255"/>
    </row>
    <row r="38" spans="1:13" ht="32.1" customHeight="1" x14ac:dyDescent="0.25">
      <c r="A38" s="207" t="s">
        <v>238</v>
      </c>
      <c r="B38" s="242" t="b">
        <v>0</v>
      </c>
      <c r="C38" s="243" t="b">
        <v>0</v>
      </c>
      <c r="D38" s="295"/>
      <c r="E38" s="293"/>
      <c r="F38" s="24"/>
      <c r="G38" s="256"/>
      <c r="H38" s="304"/>
      <c r="I38" s="256"/>
      <c r="J38" s="256"/>
      <c r="M38" s="121"/>
    </row>
    <row r="39" spans="1:13" ht="19.899999999999999" customHeight="1" x14ac:dyDescent="0.2">
      <c r="A39" s="236" t="s">
        <v>247</v>
      </c>
      <c r="B39" s="97" t="b">
        <v>0</v>
      </c>
      <c r="C39" s="97" t="b">
        <v>0</v>
      </c>
      <c r="D39" s="295">
        <v>26</v>
      </c>
      <c r="E39" s="293">
        <f t="shared" ref="E39" si="16">IF(B39,D39,0)</f>
        <v>0</v>
      </c>
      <c r="F39" s="24">
        <f t="shared" ref="F39" si="17">IF(C39,0.5*D39,0)</f>
        <v>0</v>
      </c>
      <c r="G39" s="286" t="str">
        <f>IF(K39=0,"Select One Answer for This Standard","")</f>
        <v>Select One Answer for This Standard</v>
      </c>
      <c r="H39" s="286" t="str">
        <f>IF(K39&gt;1,"Entry error, select one answer","")</f>
        <v/>
      </c>
      <c r="I39" s="287">
        <f>IF(B39,1,0)</f>
        <v>0</v>
      </c>
      <c r="J39" s="287">
        <f>IF(C39,1,0)</f>
        <v>0</v>
      </c>
      <c r="K39" s="277">
        <f>SUM(I39:J39)</f>
        <v>0</v>
      </c>
    </row>
    <row r="40" spans="1:13" ht="19.899999999999999" customHeight="1" x14ac:dyDescent="0.2">
      <c r="A40" s="194" t="s">
        <v>245</v>
      </c>
      <c r="B40" s="97" t="b">
        <v>0</v>
      </c>
      <c r="C40" s="97" t="b">
        <v>0</v>
      </c>
      <c r="D40" s="295">
        <v>2</v>
      </c>
      <c r="E40" s="293">
        <f t="shared" ref="E40:E41" si="18">IF(B40,D40,0)</f>
        <v>0</v>
      </c>
      <c r="F40" s="24">
        <f t="shared" ref="F40:F41" si="19">IF(C40,0.5*D40,0)</f>
        <v>0</v>
      </c>
      <c r="G40" s="286" t="str">
        <f t="shared" ref="G40:G41" si="20">IF(K40=0,"Select One Answer for This Standard","")</f>
        <v>Select One Answer for This Standard</v>
      </c>
      <c r="H40" s="286" t="str">
        <f>IF(K40&gt;1,"Entry error, select one answer","")</f>
        <v/>
      </c>
      <c r="I40" s="287">
        <f t="shared" ref="I40:I41" si="21">IF(B40,1,0)</f>
        <v>0</v>
      </c>
      <c r="J40" s="287">
        <f t="shared" ref="J40:J41" si="22">IF(C40,1,0)</f>
        <v>0</v>
      </c>
      <c r="K40" s="277">
        <f t="shared" ref="K40:K41" si="23">SUM(I40:J40)</f>
        <v>0</v>
      </c>
    </row>
    <row r="41" spans="1:13" ht="19.899999999999999" customHeight="1" thickBot="1" x14ac:dyDescent="0.25">
      <c r="A41" s="195" t="s">
        <v>217</v>
      </c>
      <c r="B41" s="380" t="b">
        <v>0</v>
      </c>
      <c r="C41" s="380" t="b">
        <v>0</v>
      </c>
      <c r="D41" s="296">
        <v>2</v>
      </c>
      <c r="E41" s="293">
        <f t="shared" si="18"/>
        <v>0</v>
      </c>
      <c r="F41" s="24">
        <f t="shared" si="19"/>
        <v>0</v>
      </c>
      <c r="G41" s="286" t="str">
        <f t="shared" si="20"/>
        <v>Select One Answer for This Standard</v>
      </c>
      <c r="H41" s="286" t="str">
        <f>IF(K41&gt;1,"Entry error, select one answer","")</f>
        <v/>
      </c>
      <c r="I41" s="287">
        <f t="shared" si="21"/>
        <v>0</v>
      </c>
      <c r="J41" s="287">
        <f t="shared" si="22"/>
        <v>0</v>
      </c>
      <c r="K41" s="277">
        <f t="shared" si="23"/>
        <v>0</v>
      </c>
    </row>
    <row r="42" spans="1:13" ht="24" customHeight="1" thickTop="1" thickBot="1" x14ac:dyDescent="0.3">
      <c r="A42" s="85"/>
      <c r="B42" s="234"/>
      <c r="C42" s="234"/>
      <c r="D42" s="296"/>
      <c r="E42" s="293"/>
      <c r="F42" s="24"/>
      <c r="G42" s="257"/>
      <c r="H42" s="25"/>
      <c r="I42" s="25"/>
      <c r="J42" s="25"/>
    </row>
    <row r="43" spans="1:13" s="26" customFormat="1" ht="16.5" thickBot="1" x14ac:dyDescent="0.3">
      <c r="A43" s="200" t="s">
        <v>135</v>
      </c>
      <c r="B43" s="280">
        <f>SUM(E43:F43)/D43</f>
        <v>0</v>
      </c>
      <c r="C43" s="193"/>
      <c r="D43" s="297">
        <f>SUM(D39:D41)</f>
        <v>30</v>
      </c>
      <c r="E43" s="297">
        <f>SUM(E39:E41)</f>
        <v>0</v>
      </c>
      <c r="F43" s="297">
        <f>SUM(F39:F41)</f>
        <v>0</v>
      </c>
      <c r="I43" s="193"/>
      <c r="J43" s="193"/>
      <c r="L43" s="201"/>
    </row>
    <row r="44" spans="1:13" s="26" customFormat="1" ht="16.5" thickBot="1" x14ac:dyDescent="0.3">
      <c r="A44" s="200"/>
      <c r="B44" s="202"/>
      <c r="C44" s="193"/>
      <c r="D44" s="297"/>
      <c r="E44" s="297"/>
      <c r="F44" s="298"/>
      <c r="I44" s="193"/>
      <c r="J44" s="193"/>
    </row>
    <row r="45" spans="1:13" s="26" customFormat="1" ht="100.5" customHeight="1" thickBot="1" x14ac:dyDescent="0.3">
      <c r="A45" s="387" t="s">
        <v>93</v>
      </c>
      <c r="B45" s="388"/>
      <c r="C45" s="201"/>
      <c r="D45" s="297"/>
      <c r="E45" s="297"/>
      <c r="F45" s="298"/>
      <c r="I45" s="193"/>
      <c r="J45" s="193"/>
    </row>
    <row r="46" spans="1:13" ht="32.1" customHeight="1" thickBot="1" x14ac:dyDescent="0.3">
      <c r="A46" s="189"/>
      <c r="B46" s="210"/>
      <c r="C46" s="211"/>
      <c r="D46" s="296"/>
      <c r="E46" s="171"/>
      <c r="F46" s="24"/>
      <c r="G46" s="25"/>
      <c r="H46" s="25"/>
      <c r="I46" s="25"/>
      <c r="J46" s="25"/>
    </row>
    <row r="47" spans="1:13" ht="32.450000000000003" customHeight="1" thickTop="1" thickBot="1" x14ac:dyDescent="0.3">
      <c r="A47" s="71"/>
      <c r="B47" s="379" t="s">
        <v>13</v>
      </c>
      <c r="C47" s="204" t="s">
        <v>136</v>
      </c>
      <c r="D47" s="74" t="s">
        <v>16</v>
      </c>
      <c r="E47" s="74" t="s">
        <v>17</v>
      </c>
      <c r="F47" s="24" t="s">
        <v>89</v>
      </c>
    </row>
    <row r="48" spans="1:13" ht="53.45" customHeight="1" thickTop="1" x14ac:dyDescent="0.25">
      <c r="A48" s="206" t="s">
        <v>213</v>
      </c>
      <c r="B48" s="240"/>
      <c r="C48" s="241"/>
      <c r="D48" s="292"/>
      <c r="E48" s="293"/>
      <c r="G48" s="255"/>
      <c r="H48" s="255"/>
      <c r="I48" s="255"/>
      <c r="J48" s="255"/>
      <c r="K48" s="260"/>
      <c r="L48" s="260"/>
      <c r="M48" s="260"/>
    </row>
    <row r="49" spans="1:13" ht="32.1" customHeight="1" x14ac:dyDescent="0.25">
      <c r="A49" s="207" t="s">
        <v>239</v>
      </c>
      <c r="B49" s="242"/>
      <c r="C49" s="243"/>
      <c r="D49" s="295"/>
      <c r="E49" s="293"/>
      <c r="F49" s="24"/>
      <c r="G49" s="256"/>
      <c r="H49" s="256"/>
      <c r="I49" s="256"/>
      <c r="J49" s="256"/>
      <c r="K49" s="260"/>
      <c r="L49" s="260"/>
      <c r="M49" s="260"/>
    </row>
    <row r="50" spans="1:13" ht="19.899999999999999" customHeight="1" x14ac:dyDescent="0.2">
      <c r="A50" s="236" t="s">
        <v>247</v>
      </c>
      <c r="B50" s="381" t="b">
        <v>0</v>
      </c>
      <c r="C50" s="381" t="b">
        <v>0</v>
      </c>
      <c r="D50" s="300">
        <v>20</v>
      </c>
      <c r="E50" s="300">
        <f t="shared" ref="E50" si="24">IF(B50,D50,0)</f>
        <v>0</v>
      </c>
      <c r="F50" s="199">
        <f t="shared" ref="F50" si="25">IF(C50,0.5*D50,0)</f>
        <v>0</v>
      </c>
      <c r="G50" s="286" t="str">
        <f>IF(K50=0,"Select One Answer for This Standard","")</f>
        <v>Select One Answer for This Standard</v>
      </c>
      <c r="H50" s="286" t="str">
        <f>IF(K50&gt;1,"Entry error, select one answer","")</f>
        <v/>
      </c>
      <c r="I50" s="287">
        <f>IF(B50,1,0)</f>
        <v>0</v>
      </c>
      <c r="J50" s="287">
        <f>IF(C50,1,0)</f>
        <v>0</v>
      </c>
      <c r="K50" s="277">
        <f>SUM(I50:J50)</f>
        <v>0</v>
      </c>
      <c r="L50" s="260"/>
      <c r="M50" s="260"/>
    </row>
    <row r="51" spans="1:13" ht="19.899999999999999" customHeight="1" thickBot="1" x14ac:dyDescent="0.3">
      <c r="A51" s="195" t="s">
        <v>210</v>
      </c>
      <c r="B51" s="228" t="b">
        <v>0</v>
      </c>
      <c r="C51" s="228" t="b">
        <v>0</v>
      </c>
      <c r="D51" s="300">
        <v>2</v>
      </c>
      <c r="E51" s="300">
        <f t="shared" ref="E51" si="26">IF(B51,D51,0)</f>
        <v>0</v>
      </c>
      <c r="F51" s="199">
        <f t="shared" ref="F51" si="27">IF(C51,0.5*D51,0)</f>
        <v>0</v>
      </c>
      <c r="G51" s="286" t="str">
        <f>IF(K51=0,"Select One Answer for This Standard","")</f>
        <v>Select One Answer for This Standard</v>
      </c>
      <c r="H51" s="286" t="str">
        <f>IF(K51&gt;1,"Entry error, select one answer","")</f>
        <v/>
      </c>
      <c r="I51" s="287">
        <f>IF(B51,1,0)</f>
        <v>0</v>
      </c>
      <c r="J51" s="287">
        <f>IF(C51,1,0)</f>
        <v>0</v>
      </c>
      <c r="K51" s="277">
        <f>SUM(I51:J51)</f>
        <v>0</v>
      </c>
      <c r="L51" s="260"/>
      <c r="M51" s="260"/>
    </row>
    <row r="52" spans="1:13" ht="24" customHeight="1" thickTop="1" thickBot="1" x14ac:dyDescent="0.3">
      <c r="A52" s="85"/>
      <c r="B52" s="234"/>
      <c r="C52" s="234"/>
      <c r="D52" s="301"/>
      <c r="E52" s="301"/>
      <c r="F52" s="302"/>
      <c r="G52" s="286"/>
      <c r="H52" s="25"/>
      <c r="I52" s="25"/>
      <c r="J52" s="25"/>
    </row>
    <row r="53" spans="1:13" s="26" customFormat="1" ht="16.5" thickBot="1" x14ac:dyDescent="0.3">
      <c r="A53" s="200" t="s">
        <v>135</v>
      </c>
      <c r="B53" s="280">
        <f>SUM(E53:F53)/D53</f>
        <v>0</v>
      </c>
      <c r="C53" s="193"/>
      <c r="D53" s="297">
        <f>SUM(D50:D51)</f>
        <v>22</v>
      </c>
      <c r="E53" s="297">
        <f>SUM(E50:E51)</f>
        <v>0</v>
      </c>
      <c r="F53" s="297">
        <f>SUM(F50:F51)</f>
        <v>0</v>
      </c>
      <c r="I53" s="193"/>
      <c r="J53" s="193"/>
      <c r="L53" s="201"/>
    </row>
    <row r="54" spans="1:13" s="26" customFormat="1" ht="16.5" thickBot="1" x14ac:dyDescent="0.3">
      <c r="A54" s="200"/>
      <c r="B54" s="202"/>
      <c r="C54" s="193"/>
      <c r="D54" s="297"/>
      <c r="E54" s="297"/>
      <c r="F54" s="298"/>
      <c r="I54" s="193"/>
      <c r="J54" s="193"/>
    </row>
    <row r="55" spans="1:13" s="26" customFormat="1" ht="100.5" customHeight="1" thickBot="1" x14ac:dyDescent="0.3">
      <c r="A55" s="387" t="s">
        <v>93</v>
      </c>
      <c r="B55" s="388"/>
      <c r="C55" s="201"/>
      <c r="D55" s="297"/>
      <c r="E55" s="297"/>
      <c r="F55" s="298"/>
      <c r="I55" s="193"/>
      <c r="J55" s="193"/>
    </row>
    <row r="58" spans="1:13" hidden="1" x14ac:dyDescent="0.2"/>
    <row r="59" spans="1:13" hidden="1" x14ac:dyDescent="0.2">
      <c r="A59" s="119" t="s">
        <v>197</v>
      </c>
      <c r="B59" s="229">
        <f>B53+B43+B32+B20</f>
        <v>0</v>
      </c>
    </row>
    <row r="60" spans="1:13" hidden="1" x14ac:dyDescent="0.2"/>
  </sheetData>
  <mergeCells count="7">
    <mergeCell ref="A34:B34"/>
    <mergeCell ref="A45:B45"/>
    <mergeCell ref="A55:B55"/>
    <mergeCell ref="G22:H22"/>
    <mergeCell ref="A5:B5"/>
    <mergeCell ref="A6:B6"/>
    <mergeCell ref="A22:B22"/>
  </mergeCells>
  <phoneticPr fontId="21" type="noConversion"/>
  <pageMargins left="0.7" right="0.7" top="0.75" bottom="0.75" header="0.3" footer="0.3"/>
  <pageSetup scale="43" orientation="portrait" r:id="rId1"/>
  <headerFooter alignWithMargins="0">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31" r:id="rId4" name="Check Box 91">
              <controlPr defaultSize="0" autoFill="0" autoLine="0" autoPict="0">
                <anchor moveWithCells="1">
                  <from>
                    <xdr:col>1</xdr:col>
                    <xdr:colOff>438150</xdr:colOff>
                    <xdr:row>10</xdr:row>
                    <xdr:rowOff>19050</xdr:rowOff>
                  </from>
                  <to>
                    <xdr:col>1</xdr:col>
                    <xdr:colOff>1200150</xdr:colOff>
                    <xdr:row>10</xdr:row>
                    <xdr:rowOff>219075</xdr:rowOff>
                  </to>
                </anchor>
              </controlPr>
            </control>
          </mc:Choice>
        </mc:AlternateContent>
        <mc:AlternateContent xmlns:mc="http://schemas.openxmlformats.org/markup-compatibility/2006">
          <mc:Choice Requires="x14">
            <control shapeId="61532" r:id="rId5" name="Check Box 92">
              <controlPr defaultSize="0" autoFill="0" autoLine="0" autoPict="0">
                <anchor moveWithCells="1">
                  <from>
                    <xdr:col>1</xdr:col>
                    <xdr:colOff>438150</xdr:colOff>
                    <xdr:row>11</xdr:row>
                    <xdr:rowOff>19050</xdr:rowOff>
                  </from>
                  <to>
                    <xdr:col>1</xdr:col>
                    <xdr:colOff>1200150</xdr:colOff>
                    <xdr:row>11</xdr:row>
                    <xdr:rowOff>219075</xdr:rowOff>
                  </to>
                </anchor>
              </controlPr>
            </control>
          </mc:Choice>
        </mc:AlternateContent>
        <mc:AlternateContent xmlns:mc="http://schemas.openxmlformats.org/markup-compatibility/2006">
          <mc:Choice Requires="x14">
            <control shapeId="61534" r:id="rId6" name="Check Box 94">
              <controlPr defaultSize="0" autoFill="0" autoLine="0" autoPict="0">
                <anchor moveWithCells="1">
                  <from>
                    <xdr:col>1</xdr:col>
                    <xdr:colOff>438150</xdr:colOff>
                    <xdr:row>12</xdr:row>
                    <xdr:rowOff>19050</xdr:rowOff>
                  </from>
                  <to>
                    <xdr:col>1</xdr:col>
                    <xdr:colOff>1200150</xdr:colOff>
                    <xdr:row>12</xdr:row>
                    <xdr:rowOff>219075</xdr:rowOff>
                  </to>
                </anchor>
              </controlPr>
            </control>
          </mc:Choice>
        </mc:AlternateContent>
        <mc:AlternateContent xmlns:mc="http://schemas.openxmlformats.org/markup-compatibility/2006">
          <mc:Choice Requires="x14">
            <control shapeId="61535" r:id="rId7" name="Check Box 95">
              <controlPr defaultSize="0" autoFill="0" autoLine="0" autoPict="0">
                <anchor moveWithCells="1">
                  <from>
                    <xdr:col>1</xdr:col>
                    <xdr:colOff>438150</xdr:colOff>
                    <xdr:row>13</xdr:row>
                    <xdr:rowOff>19050</xdr:rowOff>
                  </from>
                  <to>
                    <xdr:col>1</xdr:col>
                    <xdr:colOff>1200150</xdr:colOff>
                    <xdr:row>13</xdr:row>
                    <xdr:rowOff>219075</xdr:rowOff>
                  </to>
                </anchor>
              </controlPr>
            </control>
          </mc:Choice>
        </mc:AlternateContent>
        <mc:AlternateContent xmlns:mc="http://schemas.openxmlformats.org/markup-compatibility/2006">
          <mc:Choice Requires="x14">
            <control shapeId="61537" r:id="rId8" name="Check Box 97">
              <controlPr defaultSize="0" autoFill="0" autoLine="0" autoPict="0">
                <anchor moveWithCells="1">
                  <from>
                    <xdr:col>1</xdr:col>
                    <xdr:colOff>438150</xdr:colOff>
                    <xdr:row>14</xdr:row>
                    <xdr:rowOff>19050</xdr:rowOff>
                  </from>
                  <to>
                    <xdr:col>1</xdr:col>
                    <xdr:colOff>1200150</xdr:colOff>
                    <xdr:row>14</xdr:row>
                    <xdr:rowOff>219075</xdr:rowOff>
                  </to>
                </anchor>
              </controlPr>
            </control>
          </mc:Choice>
        </mc:AlternateContent>
        <mc:AlternateContent xmlns:mc="http://schemas.openxmlformats.org/markup-compatibility/2006">
          <mc:Choice Requires="x14">
            <control shapeId="61538" r:id="rId9" name="Check Box 98">
              <controlPr defaultSize="0" autoFill="0" autoLine="0" autoPict="0">
                <anchor moveWithCells="1">
                  <from>
                    <xdr:col>1</xdr:col>
                    <xdr:colOff>438150</xdr:colOff>
                    <xdr:row>15</xdr:row>
                    <xdr:rowOff>19050</xdr:rowOff>
                  </from>
                  <to>
                    <xdr:col>1</xdr:col>
                    <xdr:colOff>1200150</xdr:colOff>
                    <xdr:row>15</xdr:row>
                    <xdr:rowOff>219075</xdr:rowOff>
                  </to>
                </anchor>
              </controlPr>
            </control>
          </mc:Choice>
        </mc:AlternateContent>
        <mc:AlternateContent xmlns:mc="http://schemas.openxmlformats.org/markup-compatibility/2006">
          <mc:Choice Requires="x14">
            <control shapeId="61539" r:id="rId10" name="Check Box 99">
              <controlPr defaultSize="0" autoFill="0" autoLine="0" autoPict="0">
                <anchor moveWithCells="1">
                  <from>
                    <xdr:col>1</xdr:col>
                    <xdr:colOff>438150</xdr:colOff>
                    <xdr:row>16</xdr:row>
                    <xdr:rowOff>19050</xdr:rowOff>
                  </from>
                  <to>
                    <xdr:col>1</xdr:col>
                    <xdr:colOff>1200150</xdr:colOff>
                    <xdr:row>16</xdr:row>
                    <xdr:rowOff>219075</xdr:rowOff>
                  </to>
                </anchor>
              </controlPr>
            </control>
          </mc:Choice>
        </mc:AlternateContent>
        <mc:AlternateContent xmlns:mc="http://schemas.openxmlformats.org/markup-compatibility/2006">
          <mc:Choice Requires="x14">
            <control shapeId="61541" r:id="rId11" name="Check Box 101">
              <controlPr defaultSize="0" autoFill="0" autoLine="0" autoPict="0">
                <anchor moveWithCells="1">
                  <from>
                    <xdr:col>1</xdr:col>
                    <xdr:colOff>438150</xdr:colOff>
                    <xdr:row>17</xdr:row>
                    <xdr:rowOff>19050</xdr:rowOff>
                  </from>
                  <to>
                    <xdr:col>1</xdr:col>
                    <xdr:colOff>1200150</xdr:colOff>
                    <xdr:row>17</xdr:row>
                    <xdr:rowOff>219075</xdr:rowOff>
                  </to>
                </anchor>
              </controlPr>
            </control>
          </mc:Choice>
        </mc:AlternateContent>
        <mc:AlternateContent xmlns:mc="http://schemas.openxmlformats.org/markup-compatibility/2006">
          <mc:Choice Requires="x14">
            <control shapeId="61542" r:id="rId12" name="Check Box 102">
              <controlPr defaultSize="0" autoFill="0" autoLine="0" autoPict="0">
                <anchor moveWithCells="1">
                  <from>
                    <xdr:col>1</xdr:col>
                    <xdr:colOff>438150</xdr:colOff>
                    <xdr:row>9</xdr:row>
                    <xdr:rowOff>19050</xdr:rowOff>
                  </from>
                  <to>
                    <xdr:col>1</xdr:col>
                    <xdr:colOff>1200150</xdr:colOff>
                    <xdr:row>9</xdr:row>
                    <xdr:rowOff>219075</xdr:rowOff>
                  </to>
                </anchor>
              </controlPr>
            </control>
          </mc:Choice>
        </mc:AlternateContent>
        <mc:AlternateContent xmlns:mc="http://schemas.openxmlformats.org/markup-compatibility/2006">
          <mc:Choice Requires="x14">
            <control shapeId="61543" r:id="rId13" name="Check Box 103">
              <controlPr defaultSize="0" autoFill="0" autoLine="0" autoPict="0">
                <anchor moveWithCells="1">
                  <from>
                    <xdr:col>2</xdr:col>
                    <xdr:colOff>447675</xdr:colOff>
                    <xdr:row>9</xdr:row>
                    <xdr:rowOff>47625</xdr:rowOff>
                  </from>
                  <to>
                    <xdr:col>2</xdr:col>
                    <xdr:colOff>1266825</xdr:colOff>
                    <xdr:row>10</xdr:row>
                    <xdr:rowOff>0</xdr:rowOff>
                  </to>
                </anchor>
              </controlPr>
            </control>
          </mc:Choice>
        </mc:AlternateContent>
        <mc:AlternateContent xmlns:mc="http://schemas.openxmlformats.org/markup-compatibility/2006">
          <mc:Choice Requires="x14">
            <control shapeId="61544" r:id="rId14" name="Check Box 104">
              <controlPr defaultSize="0" autoFill="0" autoLine="0" autoPict="0">
                <anchor moveWithCells="1">
                  <from>
                    <xdr:col>2</xdr:col>
                    <xdr:colOff>447675</xdr:colOff>
                    <xdr:row>10</xdr:row>
                    <xdr:rowOff>47625</xdr:rowOff>
                  </from>
                  <to>
                    <xdr:col>2</xdr:col>
                    <xdr:colOff>1266825</xdr:colOff>
                    <xdr:row>11</xdr:row>
                    <xdr:rowOff>0</xdr:rowOff>
                  </to>
                </anchor>
              </controlPr>
            </control>
          </mc:Choice>
        </mc:AlternateContent>
        <mc:AlternateContent xmlns:mc="http://schemas.openxmlformats.org/markup-compatibility/2006">
          <mc:Choice Requires="x14">
            <control shapeId="61545" r:id="rId15" name="Check Box 105">
              <controlPr defaultSize="0" autoFill="0" autoLine="0" autoPict="0">
                <anchor moveWithCells="1">
                  <from>
                    <xdr:col>2</xdr:col>
                    <xdr:colOff>447675</xdr:colOff>
                    <xdr:row>11</xdr:row>
                    <xdr:rowOff>47625</xdr:rowOff>
                  </from>
                  <to>
                    <xdr:col>2</xdr:col>
                    <xdr:colOff>1266825</xdr:colOff>
                    <xdr:row>12</xdr:row>
                    <xdr:rowOff>0</xdr:rowOff>
                  </to>
                </anchor>
              </controlPr>
            </control>
          </mc:Choice>
        </mc:AlternateContent>
        <mc:AlternateContent xmlns:mc="http://schemas.openxmlformats.org/markup-compatibility/2006">
          <mc:Choice Requires="x14">
            <control shapeId="61546" r:id="rId16" name="Check Box 106">
              <controlPr defaultSize="0" autoFill="0" autoLine="0" autoPict="0">
                <anchor moveWithCells="1">
                  <from>
                    <xdr:col>2</xdr:col>
                    <xdr:colOff>447675</xdr:colOff>
                    <xdr:row>12</xdr:row>
                    <xdr:rowOff>47625</xdr:rowOff>
                  </from>
                  <to>
                    <xdr:col>2</xdr:col>
                    <xdr:colOff>1266825</xdr:colOff>
                    <xdr:row>13</xdr:row>
                    <xdr:rowOff>0</xdr:rowOff>
                  </to>
                </anchor>
              </controlPr>
            </control>
          </mc:Choice>
        </mc:AlternateContent>
        <mc:AlternateContent xmlns:mc="http://schemas.openxmlformats.org/markup-compatibility/2006">
          <mc:Choice Requires="x14">
            <control shapeId="61548" r:id="rId17" name="Check Box 108">
              <controlPr defaultSize="0" autoFill="0" autoLine="0" autoPict="0">
                <anchor moveWithCells="1">
                  <from>
                    <xdr:col>2</xdr:col>
                    <xdr:colOff>447675</xdr:colOff>
                    <xdr:row>13</xdr:row>
                    <xdr:rowOff>47625</xdr:rowOff>
                  </from>
                  <to>
                    <xdr:col>2</xdr:col>
                    <xdr:colOff>1266825</xdr:colOff>
                    <xdr:row>14</xdr:row>
                    <xdr:rowOff>0</xdr:rowOff>
                  </to>
                </anchor>
              </controlPr>
            </control>
          </mc:Choice>
        </mc:AlternateContent>
        <mc:AlternateContent xmlns:mc="http://schemas.openxmlformats.org/markup-compatibility/2006">
          <mc:Choice Requires="x14">
            <control shapeId="61549" r:id="rId18" name="Check Box 109">
              <controlPr defaultSize="0" autoFill="0" autoLine="0" autoPict="0">
                <anchor moveWithCells="1">
                  <from>
                    <xdr:col>2</xdr:col>
                    <xdr:colOff>447675</xdr:colOff>
                    <xdr:row>14</xdr:row>
                    <xdr:rowOff>47625</xdr:rowOff>
                  </from>
                  <to>
                    <xdr:col>2</xdr:col>
                    <xdr:colOff>1266825</xdr:colOff>
                    <xdr:row>15</xdr:row>
                    <xdr:rowOff>0</xdr:rowOff>
                  </to>
                </anchor>
              </controlPr>
            </control>
          </mc:Choice>
        </mc:AlternateContent>
        <mc:AlternateContent xmlns:mc="http://schemas.openxmlformats.org/markup-compatibility/2006">
          <mc:Choice Requires="x14">
            <control shapeId="61550" r:id="rId19" name="Check Box 110">
              <controlPr defaultSize="0" autoFill="0" autoLine="0" autoPict="0">
                <anchor moveWithCells="1">
                  <from>
                    <xdr:col>2</xdr:col>
                    <xdr:colOff>447675</xdr:colOff>
                    <xdr:row>15</xdr:row>
                    <xdr:rowOff>47625</xdr:rowOff>
                  </from>
                  <to>
                    <xdr:col>2</xdr:col>
                    <xdr:colOff>1266825</xdr:colOff>
                    <xdr:row>16</xdr:row>
                    <xdr:rowOff>0</xdr:rowOff>
                  </to>
                </anchor>
              </controlPr>
            </control>
          </mc:Choice>
        </mc:AlternateContent>
        <mc:AlternateContent xmlns:mc="http://schemas.openxmlformats.org/markup-compatibility/2006">
          <mc:Choice Requires="x14">
            <control shapeId="61551" r:id="rId20" name="Check Box 111">
              <controlPr defaultSize="0" autoFill="0" autoLine="0" autoPict="0">
                <anchor moveWithCells="1">
                  <from>
                    <xdr:col>2</xdr:col>
                    <xdr:colOff>447675</xdr:colOff>
                    <xdr:row>16</xdr:row>
                    <xdr:rowOff>47625</xdr:rowOff>
                  </from>
                  <to>
                    <xdr:col>2</xdr:col>
                    <xdr:colOff>1266825</xdr:colOff>
                    <xdr:row>17</xdr:row>
                    <xdr:rowOff>0</xdr:rowOff>
                  </to>
                </anchor>
              </controlPr>
            </control>
          </mc:Choice>
        </mc:AlternateContent>
        <mc:AlternateContent xmlns:mc="http://schemas.openxmlformats.org/markup-compatibility/2006">
          <mc:Choice Requires="x14">
            <control shapeId="61552" r:id="rId21" name="Check Box 112">
              <controlPr defaultSize="0" autoFill="0" autoLine="0" autoPict="0">
                <anchor moveWithCells="1">
                  <from>
                    <xdr:col>2</xdr:col>
                    <xdr:colOff>447675</xdr:colOff>
                    <xdr:row>17</xdr:row>
                    <xdr:rowOff>47625</xdr:rowOff>
                  </from>
                  <to>
                    <xdr:col>2</xdr:col>
                    <xdr:colOff>1266825</xdr:colOff>
                    <xdr:row>18</xdr:row>
                    <xdr:rowOff>0</xdr:rowOff>
                  </to>
                </anchor>
              </controlPr>
            </control>
          </mc:Choice>
        </mc:AlternateContent>
        <mc:AlternateContent xmlns:mc="http://schemas.openxmlformats.org/markup-compatibility/2006">
          <mc:Choice Requires="x14">
            <control shapeId="61553" r:id="rId22" name="Check Box 113">
              <controlPr defaultSize="0" autoFill="0" autoLine="0" autoPict="0">
                <anchor moveWithCells="1">
                  <from>
                    <xdr:col>1</xdr:col>
                    <xdr:colOff>390525</xdr:colOff>
                    <xdr:row>26</xdr:row>
                    <xdr:rowOff>38100</xdr:rowOff>
                  </from>
                  <to>
                    <xdr:col>1</xdr:col>
                    <xdr:colOff>1190625</xdr:colOff>
                    <xdr:row>26</xdr:row>
                    <xdr:rowOff>238125</xdr:rowOff>
                  </to>
                </anchor>
              </controlPr>
            </control>
          </mc:Choice>
        </mc:AlternateContent>
        <mc:AlternateContent xmlns:mc="http://schemas.openxmlformats.org/markup-compatibility/2006">
          <mc:Choice Requires="x14">
            <control shapeId="61554" r:id="rId23" name="Check Box 114">
              <controlPr defaultSize="0" autoFill="0" autoLine="0" autoPict="0">
                <anchor moveWithCells="1">
                  <from>
                    <xdr:col>1</xdr:col>
                    <xdr:colOff>390525</xdr:colOff>
                    <xdr:row>27</xdr:row>
                    <xdr:rowOff>38100</xdr:rowOff>
                  </from>
                  <to>
                    <xdr:col>1</xdr:col>
                    <xdr:colOff>1190625</xdr:colOff>
                    <xdr:row>27</xdr:row>
                    <xdr:rowOff>238125</xdr:rowOff>
                  </to>
                </anchor>
              </controlPr>
            </control>
          </mc:Choice>
        </mc:AlternateContent>
        <mc:AlternateContent xmlns:mc="http://schemas.openxmlformats.org/markup-compatibility/2006">
          <mc:Choice Requires="x14">
            <control shapeId="61556" r:id="rId24" name="Check Box 116">
              <controlPr defaultSize="0" autoFill="0" autoLine="0" autoPict="0">
                <anchor moveWithCells="1">
                  <from>
                    <xdr:col>1</xdr:col>
                    <xdr:colOff>390525</xdr:colOff>
                    <xdr:row>28</xdr:row>
                    <xdr:rowOff>38100</xdr:rowOff>
                  </from>
                  <to>
                    <xdr:col>1</xdr:col>
                    <xdr:colOff>1190625</xdr:colOff>
                    <xdr:row>28</xdr:row>
                    <xdr:rowOff>238125</xdr:rowOff>
                  </to>
                </anchor>
              </controlPr>
            </control>
          </mc:Choice>
        </mc:AlternateContent>
        <mc:AlternateContent xmlns:mc="http://schemas.openxmlformats.org/markup-compatibility/2006">
          <mc:Choice Requires="x14">
            <control shapeId="61558" r:id="rId25" name="Check Box 118">
              <controlPr defaultSize="0" autoFill="0" autoLine="0" autoPict="0">
                <anchor moveWithCells="1">
                  <from>
                    <xdr:col>1</xdr:col>
                    <xdr:colOff>390525</xdr:colOff>
                    <xdr:row>29</xdr:row>
                    <xdr:rowOff>38100</xdr:rowOff>
                  </from>
                  <to>
                    <xdr:col>1</xdr:col>
                    <xdr:colOff>1190625</xdr:colOff>
                    <xdr:row>29</xdr:row>
                    <xdr:rowOff>238125</xdr:rowOff>
                  </to>
                </anchor>
              </controlPr>
            </control>
          </mc:Choice>
        </mc:AlternateContent>
        <mc:AlternateContent xmlns:mc="http://schemas.openxmlformats.org/markup-compatibility/2006">
          <mc:Choice Requires="x14">
            <control shapeId="61559" r:id="rId26" name="Check Box 119">
              <controlPr defaultSize="0" autoFill="0" autoLine="0" autoPict="0">
                <anchor moveWithCells="1">
                  <from>
                    <xdr:col>2</xdr:col>
                    <xdr:colOff>466725</xdr:colOff>
                    <xdr:row>26</xdr:row>
                    <xdr:rowOff>19050</xdr:rowOff>
                  </from>
                  <to>
                    <xdr:col>2</xdr:col>
                    <xdr:colOff>1257300</xdr:colOff>
                    <xdr:row>27</xdr:row>
                    <xdr:rowOff>9525</xdr:rowOff>
                  </to>
                </anchor>
              </controlPr>
            </control>
          </mc:Choice>
        </mc:AlternateContent>
        <mc:AlternateContent xmlns:mc="http://schemas.openxmlformats.org/markup-compatibility/2006">
          <mc:Choice Requires="x14">
            <control shapeId="61560" r:id="rId27" name="Check Box 120">
              <controlPr defaultSize="0" autoFill="0" autoLine="0" autoPict="0">
                <anchor moveWithCells="1">
                  <from>
                    <xdr:col>2</xdr:col>
                    <xdr:colOff>476250</xdr:colOff>
                    <xdr:row>27</xdr:row>
                    <xdr:rowOff>38100</xdr:rowOff>
                  </from>
                  <to>
                    <xdr:col>2</xdr:col>
                    <xdr:colOff>1266825</xdr:colOff>
                    <xdr:row>27</xdr:row>
                    <xdr:rowOff>247650</xdr:rowOff>
                  </to>
                </anchor>
              </controlPr>
            </control>
          </mc:Choice>
        </mc:AlternateContent>
        <mc:AlternateContent xmlns:mc="http://schemas.openxmlformats.org/markup-compatibility/2006">
          <mc:Choice Requires="x14">
            <control shapeId="61562" r:id="rId28" name="Check Box 122">
              <controlPr defaultSize="0" autoFill="0" autoLine="0" autoPict="0">
                <anchor moveWithCells="1">
                  <from>
                    <xdr:col>2</xdr:col>
                    <xdr:colOff>466725</xdr:colOff>
                    <xdr:row>28</xdr:row>
                    <xdr:rowOff>28575</xdr:rowOff>
                  </from>
                  <to>
                    <xdr:col>2</xdr:col>
                    <xdr:colOff>1257300</xdr:colOff>
                    <xdr:row>28</xdr:row>
                    <xdr:rowOff>238125</xdr:rowOff>
                  </to>
                </anchor>
              </controlPr>
            </control>
          </mc:Choice>
        </mc:AlternateContent>
        <mc:AlternateContent xmlns:mc="http://schemas.openxmlformats.org/markup-compatibility/2006">
          <mc:Choice Requires="x14">
            <control shapeId="61563" r:id="rId29" name="Check Box 123">
              <controlPr defaultSize="0" autoFill="0" autoLine="0" autoPict="0">
                <anchor moveWithCells="1">
                  <from>
                    <xdr:col>2</xdr:col>
                    <xdr:colOff>476250</xdr:colOff>
                    <xdr:row>29</xdr:row>
                    <xdr:rowOff>38100</xdr:rowOff>
                  </from>
                  <to>
                    <xdr:col>2</xdr:col>
                    <xdr:colOff>1266825</xdr:colOff>
                    <xdr:row>29</xdr:row>
                    <xdr:rowOff>247650</xdr:rowOff>
                  </to>
                </anchor>
              </controlPr>
            </control>
          </mc:Choice>
        </mc:AlternateContent>
        <mc:AlternateContent xmlns:mc="http://schemas.openxmlformats.org/markup-compatibility/2006">
          <mc:Choice Requires="x14">
            <control shapeId="61564" r:id="rId30" name="Check Box 124">
              <controlPr defaultSize="0" autoFill="0" autoLine="0" autoPict="0">
                <anchor moveWithCells="1">
                  <from>
                    <xdr:col>1</xdr:col>
                    <xdr:colOff>390525</xdr:colOff>
                    <xdr:row>38</xdr:row>
                    <xdr:rowOff>19050</xdr:rowOff>
                  </from>
                  <to>
                    <xdr:col>1</xdr:col>
                    <xdr:colOff>1200150</xdr:colOff>
                    <xdr:row>38</xdr:row>
                    <xdr:rowOff>228600</xdr:rowOff>
                  </to>
                </anchor>
              </controlPr>
            </control>
          </mc:Choice>
        </mc:AlternateContent>
        <mc:AlternateContent xmlns:mc="http://schemas.openxmlformats.org/markup-compatibility/2006">
          <mc:Choice Requires="x14">
            <control shapeId="61566" r:id="rId31" name="Check Box 126">
              <controlPr defaultSize="0" autoFill="0" autoLine="0" autoPict="0">
                <anchor moveWithCells="1">
                  <from>
                    <xdr:col>1</xdr:col>
                    <xdr:colOff>390525</xdr:colOff>
                    <xdr:row>39</xdr:row>
                    <xdr:rowOff>19050</xdr:rowOff>
                  </from>
                  <to>
                    <xdr:col>1</xdr:col>
                    <xdr:colOff>1200150</xdr:colOff>
                    <xdr:row>39</xdr:row>
                    <xdr:rowOff>228600</xdr:rowOff>
                  </to>
                </anchor>
              </controlPr>
            </control>
          </mc:Choice>
        </mc:AlternateContent>
        <mc:AlternateContent xmlns:mc="http://schemas.openxmlformats.org/markup-compatibility/2006">
          <mc:Choice Requires="x14">
            <control shapeId="61568" r:id="rId32" name="Check Box 128">
              <controlPr defaultSize="0" autoFill="0" autoLine="0" autoPict="0">
                <anchor moveWithCells="1">
                  <from>
                    <xdr:col>1</xdr:col>
                    <xdr:colOff>390525</xdr:colOff>
                    <xdr:row>40</xdr:row>
                    <xdr:rowOff>19050</xdr:rowOff>
                  </from>
                  <to>
                    <xdr:col>1</xdr:col>
                    <xdr:colOff>1200150</xdr:colOff>
                    <xdr:row>40</xdr:row>
                    <xdr:rowOff>228600</xdr:rowOff>
                  </to>
                </anchor>
              </controlPr>
            </control>
          </mc:Choice>
        </mc:AlternateContent>
        <mc:AlternateContent xmlns:mc="http://schemas.openxmlformats.org/markup-compatibility/2006">
          <mc:Choice Requires="x14">
            <control shapeId="61569" r:id="rId33" name="Check Box 129">
              <controlPr defaultSize="0" autoFill="0" autoLine="0" autoPict="0">
                <anchor moveWithCells="1">
                  <from>
                    <xdr:col>2</xdr:col>
                    <xdr:colOff>447675</xdr:colOff>
                    <xdr:row>38</xdr:row>
                    <xdr:rowOff>38100</xdr:rowOff>
                  </from>
                  <to>
                    <xdr:col>2</xdr:col>
                    <xdr:colOff>1266825</xdr:colOff>
                    <xdr:row>38</xdr:row>
                    <xdr:rowOff>238125</xdr:rowOff>
                  </to>
                </anchor>
              </controlPr>
            </control>
          </mc:Choice>
        </mc:AlternateContent>
        <mc:AlternateContent xmlns:mc="http://schemas.openxmlformats.org/markup-compatibility/2006">
          <mc:Choice Requires="x14">
            <control shapeId="61570" r:id="rId34" name="Check Box 130">
              <controlPr defaultSize="0" autoFill="0" autoLine="0" autoPict="0">
                <anchor moveWithCells="1">
                  <from>
                    <xdr:col>2</xdr:col>
                    <xdr:colOff>447675</xdr:colOff>
                    <xdr:row>39</xdr:row>
                    <xdr:rowOff>38100</xdr:rowOff>
                  </from>
                  <to>
                    <xdr:col>2</xdr:col>
                    <xdr:colOff>1266825</xdr:colOff>
                    <xdr:row>39</xdr:row>
                    <xdr:rowOff>238125</xdr:rowOff>
                  </to>
                </anchor>
              </controlPr>
            </control>
          </mc:Choice>
        </mc:AlternateContent>
        <mc:AlternateContent xmlns:mc="http://schemas.openxmlformats.org/markup-compatibility/2006">
          <mc:Choice Requires="x14">
            <control shapeId="61571" r:id="rId35" name="Check Box 131">
              <controlPr defaultSize="0" autoFill="0" autoLine="0" autoPict="0">
                <anchor moveWithCells="1">
                  <from>
                    <xdr:col>2</xdr:col>
                    <xdr:colOff>447675</xdr:colOff>
                    <xdr:row>40</xdr:row>
                    <xdr:rowOff>38100</xdr:rowOff>
                  </from>
                  <to>
                    <xdr:col>2</xdr:col>
                    <xdr:colOff>1266825</xdr:colOff>
                    <xdr:row>40</xdr:row>
                    <xdr:rowOff>238125</xdr:rowOff>
                  </to>
                </anchor>
              </controlPr>
            </control>
          </mc:Choice>
        </mc:AlternateContent>
        <mc:AlternateContent xmlns:mc="http://schemas.openxmlformats.org/markup-compatibility/2006">
          <mc:Choice Requires="x14">
            <control shapeId="61572" r:id="rId36" name="Check Box 132">
              <controlPr defaultSize="0" autoFill="0" autoLine="0" autoPict="0">
                <anchor moveWithCells="1">
                  <from>
                    <xdr:col>1</xdr:col>
                    <xdr:colOff>390525</xdr:colOff>
                    <xdr:row>49</xdr:row>
                    <xdr:rowOff>28575</xdr:rowOff>
                  </from>
                  <to>
                    <xdr:col>1</xdr:col>
                    <xdr:colOff>1200150</xdr:colOff>
                    <xdr:row>49</xdr:row>
                    <xdr:rowOff>228600</xdr:rowOff>
                  </to>
                </anchor>
              </controlPr>
            </control>
          </mc:Choice>
        </mc:AlternateContent>
        <mc:AlternateContent xmlns:mc="http://schemas.openxmlformats.org/markup-compatibility/2006">
          <mc:Choice Requires="x14">
            <control shapeId="61573" r:id="rId37" name="Check Box 133">
              <controlPr defaultSize="0" autoFill="0" autoLine="0" autoPict="0">
                <anchor moveWithCells="1">
                  <from>
                    <xdr:col>1</xdr:col>
                    <xdr:colOff>390525</xdr:colOff>
                    <xdr:row>50</xdr:row>
                    <xdr:rowOff>28575</xdr:rowOff>
                  </from>
                  <to>
                    <xdr:col>1</xdr:col>
                    <xdr:colOff>1200150</xdr:colOff>
                    <xdr:row>50</xdr:row>
                    <xdr:rowOff>228600</xdr:rowOff>
                  </to>
                </anchor>
              </controlPr>
            </control>
          </mc:Choice>
        </mc:AlternateContent>
        <mc:AlternateContent xmlns:mc="http://schemas.openxmlformats.org/markup-compatibility/2006">
          <mc:Choice Requires="x14">
            <control shapeId="61574" r:id="rId38" name="Check Box 134">
              <controlPr defaultSize="0" autoFill="0" autoLine="0" autoPict="0">
                <anchor moveWithCells="1">
                  <from>
                    <xdr:col>2</xdr:col>
                    <xdr:colOff>476250</xdr:colOff>
                    <xdr:row>49</xdr:row>
                    <xdr:rowOff>19050</xdr:rowOff>
                  </from>
                  <to>
                    <xdr:col>2</xdr:col>
                    <xdr:colOff>1276350</xdr:colOff>
                    <xdr:row>49</xdr:row>
                    <xdr:rowOff>228600</xdr:rowOff>
                  </to>
                </anchor>
              </controlPr>
            </control>
          </mc:Choice>
        </mc:AlternateContent>
        <mc:AlternateContent xmlns:mc="http://schemas.openxmlformats.org/markup-compatibility/2006">
          <mc:Choice Requires="x14">
            <control shapeId="61576" r:id="rId39" name="Check Box 136">
              <controlPr defaultSize="0" autoFill="0" autoLine="0" autoPict="0">
                <anchor moveWithCells="1">
                  <from>
                    <xdr:col>2</xdr:col>
                    <xdr:colOff>476250</xdr:colOff>
                    <xdr:row>50</xdr:row>
                    <xdr:rowOff>19050</xdr:rowOff>
                  </from>
                  <to>
                    <xdr:col>2</xdr:col>
                    <xdr:colOff>1276350</xdr:colOff>
                    <xdr:row>50</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8" operator="containsText" id="{D7DE03FE-A52C-45CE-8E05-ED369E8DAD3F}">
            <xm:f>NOT(ISERROR(SEARCH($G$10,G10)))</xm:f>
            <xm:f>$G$10</xm:f>
            <x14:dxf>
              <font>
                <b/>
                <i val="0"/>
              </font>
              <fill>
                <patternFill>
                  <bgColor rgb="FF92D050"/>
                </patternFill>
              </fill>
              <border>
                <left style="thin">
                  <color auto="1"/>
                </left>
                <right style="thin">
                  <color auto="1"/>
                </right>
                <top style="thin">
                  <color auto="1"/>
                </top>
                <bottom style="thin">
                  <color auto="1"/>
                </bottom>
                <vertical/>
                <horizontal/>
              </border>
            </x14:dxf>
          </x14:cfRule>
          <xm:sqref>G10:G18</xm:sqref>
        </x14:conditionalFormatting>
        <x14:conditionalFormatting xmlns:xm="http://schemas.microsoft.com/office/excel/2006/main">
          <x14:cfRule type="containsText" priority="7" operator="containsText" id="{73B3C966-4C7E-473D-8616-3D949B877468}">
            <xm:f>NOT(ISERROR(SEARCH($H$10,H10)))</xm:f>
            <xm:f>$H$10</xm:f>
            <x14:dxf>
              <font>
                <b/>
                <i val="0"/>
              </font>
              <fill>
                <patternFill>
                  <bgColor rgb="FFFF0000"/>
                </patternFill>
              </fill>
              <border>
                <left style="thin">
                  <color auto="1"/>
                </left>
                <right style="thin">
                  <color auto="1"/>
                </right>
                <top style="thin">
                  <color auto="1"/>
                </top>
                <bottom style="thin">
                  <color auto="1"/>
                </bottom>
                <vertical/>
                <horizontal/>
              </border>
            </x14:dxf>
          </x14:cfRule>
          <xm:sqref>H10:H18</xm:sqref>
        </x14:conditionalFormatting>
        <x14:conditionalFormatting xmlns:xm="http://schemas.microsoft.com/office/excel/2006/main">
          <x14:cfRule type="containsText" priority="6" operator="containsText" id="{298BE75F-0C1E-474C-87F3-92EDFD72281B}">
            <xm:f>NOT(ISERROR(SEARCH($H$27,H27)))</xm:f>
            <xm:f>$H$27</xm:f>
            <x14:dxf>
              <font>
                <b/>
                <i val="0"/>
              </font>
              <fill>
                <patternFill>
                  <bgColor rgb="FFFF0000"/>
                </patternFill>
              </fill>
              <border>
                <left style="thin">
                  <color auto="1"/>
                </left>
                <right style="thin">
                  <color auto="1"/>
                </right>
                <top style="thin">
                  <color auto="1"/>
                </top>
                <bottom style="thin">
                  <color auto="1"/>
                </bottom>
                <vertical/>
                <horizontal/>
              </border>
            </x14:dxf>
          </x14:cfRule>
          <xm:sqref>H27:H30</xm:sqref>
        </x14:conditionalFormatting>
        <x14:conditionalFormatting xmlns:xm="http://schemas.microsoft.com/office/excel/2006/main">
          <x14:cfRule type="containsText" priority="5" operator="containsText" id="{4D01FA49-2027-4EB1-8F7E-E0FC4397D18F}">
            <xm:f>NOT(ISERROR(SEARCH($G$27,G27)))</xm:f>
            <xm:f>$G$27</xm:f>
            <x14:dxf>
              <font>
                <b/>
                <i val="0"/>
              </font>
              <fill>
                <patternFill>
                  <bgColor rgb="FF92D050"/>
                </patternFill>
              </fill>
              <border>
                <left style="thin">
                  <color auto="1"/>
                </left>
                <right style="thin">
                  <color auto="1"/>
                </right>
                <top style="thin">
                  <color auto="1"/>
                </top>
                <bottom style="thin">
                  <color auto="1"/>
                </bottom>
                <vertical/>
                <horizontal/>
              </border>
            </x14:dxf>
          </x14:cfRule>
          <xm:sqref>G27:G30</xm:sqref>
        </x14:conditionalFormatting>
        <x14:conditionalFormatting xmlns:xm="http://schemas.microsoft.com/office/excel/2006/main">
          <x14:cfRule type="containsText" priority="4" operator="containsText" id="{FD87F95F-DA81-473B-B4E5-2C7B8DA99DD8}">
            <xm:f>NOT(ISERROR(SEARCH($G$39,G39)))</xm:f>
            <xm:f>$G$39</xm:f>
            <x14:dxf>
              <font>
                <b/>
                <i val="0"/>
              </font>
              <fill>
                <patternFill>
                  <bgColor rgb="FF92D050"/>
                </patternFill>
              </fill>
              <border>
                <left style="thin">
                  <color auto="1"/>
                </left>
                <right style="thin">
                  <color auto="1"/>
                </right>
                <top style="thin">
                  <color auto="1"/>
                </top>
                <bottom style="thin">
                  <color auto="1"/>
                </bottom>
                <vertical/>
                <horizontal/>
              </border>
            </x14:dxf>
          </x14:cfRule>
          <xm:sqref>G39:G41</xm:sqref>
        </x14:conditionalFormatting>
        <x14:conditionalFormatting xmlns:xm="http://schemas.microsoft.com/office/excel/2006/main">
          <x14:cfRule type="containsText" priority="3" operator="containsText" id="{C5010A4F-8C35-48FC-89B8-9CCB30AD59AA}">
            <xm:f>NOT(ISERROR(SEARCH($H$39,H39)))</xm:f>
            <xm:f>$H$39</xm:f>
            <x14:dxf>
              <font>
                <b/>
                <i val="0"/>
              </font>
              <fill>
                <patternFill>
                  <bgColor rgb="FFFF0000"/>
                </patternFill>
              </fill>
              <border>
                <left style="thin">
                  <color auto="1"/>
                </left>
                <right style="thin">
                  <color auto="1"/>
                </right>
                <top style="thin">
                  <color auto="1"/>
                </top>
                <bottom style="thin">
                  <color auto="1"/>
                </bottom>
                <vertical/>
                <horizontal/>
              </border>
            </x14:dxf>
          </x14:cfRule>
          <xm:sqref>H39:H41</xm:sqref>
        </x14:conditionalFormatting>
        <x14:conditionalFormatting xmlns:xm="http://schemas.microsoft.com/office/excel/2006/main">
          <x14:cfRule type="containsText" priority="2" operator="containsText" id="{7AC790EF-AF13-4773-960E-009735EC7E53}">
            <xm:f>NOT(ISERROR(SEARCH($G$50,G50)))</xm:f>
            <xm:f>$G$50</xm:f>
            <x14:dxf>
              <font>
                <b/>
                <i val="0"/>
              </font>
              <fill>
                <patternFill>
                  <bgColor rgb="FF92D050"/>
                </patternFill>
              </fill>
              <border>
                <left style="thin">
                  <color auto="1"/>
                </left>
                <right style="thin">
                  <color auto="1"/>
                </right>
                <top style="thin">
                  <color auto="1"/>
                </top>
                <bottom style="thin">
                  <color auto="1"/>
                </bottom>
                <vertical/>
                <horizontal/>
              </border>
            </x14:dxf>
          </x14:cfRule>
          <xm:sqref>G50:G51</xm:sqref>
        </x14:conditionalFormatting>
        <x14:conditionalFormatting xmlns:xm="http://schemas.microsoft.com/office/excel/2006/main">
          <x14:cfRule type="containsText" priority="1" operator="containsText" id="{739DA646-0FC0-4C4A-8885-6DB8F4758DEF}">
            <xm:f>NOT(ISERROR(SEARCH($H$50,H50)))</xm:f>
            <xm:f>$H$50</xm:f>
            <x14:dxf>
              <font>
                <b/>
                <i val="0"/>
              </font>
              <fill>
                <patternFill>
                  <bgColor rgb="FFFF0000"/>
                </patternFill>
              </fill>
              <border>
                <left style="thin">
                  <color auto="1"/>
                </left>
                <right style="thin">
                  <color auto="1"/>
                </right>
                <top style="thin">
                  <color auto="1"/>
                </top>
                <bottom style="thin">
                  <color auto="1"/>
                </bottom>
                <vertical/>
                <horizontal/>
              </border>
            </x14:dxf>
          </x14:cfRule>
          <xm:sqref>H50:H51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6"/>
  <sheetViews>
    <sheetView topLeftCell="A19" zoomScale="90" zoomScaleNormal="90" workbookViewId="0">
      <selection activeCell="A5" sqref="A5:B5"/>
    </sheetView>
  </sheetViews>
  <sheetFormatPr defaultColWidth="9.140625" defaultRowHeight="15.75" x14ac:dyDescent="0.25"/>
  <cols>
    <col min="1" max="1" width="9.140625" style="19"/>
    <col min="2" max="2" width="66.85546875" style="119" customWidth="1"/>
    <col min="3" max="3" width="17.5703125" style="119" customWidth="1"/>
    <col min="4" max="4" width="8.85546875" style="271" customWidth="1"/>
    <col min="5" max="5" width="8.85546875" style="271" hidden="1" customWidth="1"/>
    <col min="6" max="6" width="8.85546875" style="300" hidden="1" customWidth="1"/>
    <col min="7" max="7" width="35.42578125" style="112" customWidth="1"/>
    <col min="8" max="8" width="8.28515625" style="112" hidden="1" customWidth="1"/>
    <col min="9" max="9" width="8.42578125" style="112" hidden="1" customWidth="1"/>
    <col min="10" max="10" width="8.7109375" style="112" hidden="1" customWidth="1"/>
    <col min="11" max="11" width="0" style="119" hidden="1" customWidth="1"/>
    <col min="12" max="16384" width="9.140625" style="119"/>
  </cols>
  <sheetData>
    <row r="1" spans="1:10" ht="15.75" customHeight="1" x14ac:dyDescent="0.25">
      <c r="A1" s="392" t="s">
        <v>18</v>
      </c>
      <c r="B1" s="393"/>
      <c r="C1" s="393"/>
    </row>
    <row r="2" spans="1:10" ht="15" customHeight="1" x14ac:dyDescent="0.25">
      <c r="A2" s="156"/>
      <c r="B2" s="157"/>
      <c r="C2" s="157"/>
    </row>
    <row r="3" spans="1:10" customFormat="1" x14ac:dyDescent="0.25">
      <c r="A3" s="161" t="s">
        <v>44</v>
      </c>
      <c r="B3" s="162"/>
      <c r="C3" s="15"/>
      <c r="D3" s="289"/>
      <c r="E3" s="289"/>
      <c r="F3" s="300"/>
      <c r="G3" s="112"/>
      <c r="H3" s="112"/>
      <c r="I3" s="112"/>
      <c r="J3" s="112"/>
    </row>
    <row r="4" spans="1:10" customFormat="1" x14ac:dyDescent="0.25">
      <c r="A4" s="281" t="s">
        <v>372</v>
      </c>
      <c r="B4" s="282"/>
      <c r="C4" s="15"/>
      <c r="D4" s="289"/>
      <c r="E4" s="289"/>
      <c r="F4" s="300"/>
      <c r="G4" s="112"/>
      <c r="H4" s="112"/>
      <c r="I4" s="112"/>
      <c r="J4" s="112"/>
    </row>
    <row r="5" spans="1:10" customFormat="1" ht="15.75" customHeight="1" x14ac:dyDescent="0.25">
      <c r="A5" s="390" t="s">
        <v>396</v>
      </c>
      <c r="B5" s="390"/>
      <c r="C5" s="163"/>
      <c r="D5" s="289"/>
      <c r="E5" s="289"/>
      <c r="F5" s="300"/>
      <c r="G5" s="112"/>
      <c r="H5" s="112"/>
      <c r="I5" s="112"/>
      <c r="J5" s="112"/>
    </row>
    <row r="6" spans="1:10" customFormat="1" ht="15.75" customHeight="1" thickBot="1" x14ac:dyDescent="0.3">
      <c r="A6" s="324"/>
      <c r="B6" s="324"/>
      <c r="C6" s="163"/>
      <c r="D6" s="289"/>
      <c r="E6" s="289"/>
      <c r="F6" s="300"/>
      <c r="G6" s="112"/>
      <c r="H6" s="112"/>
      <c r="I6" s="112"/>
      <c r="J6" s="112"/>
    </row>
    <row r="7" spans="1:10" ht="33" thickTop="1" thickBot="1" x14ac:dyDescent="0.3">
      <c r="A7" s="18"/>
      <c r="B7" s="71"/>
      <c r="C7" s="372" t="s">
        <v>13</v>
      </c>
      <c r="D7" s="74" t="s">
        <v>16</v>
      </c>
      <c r="E7" s="74" t="s">
        <v>17</v>
      </c>
      <c r="F7" s="74" t="s">
        <v>42</v>
      </c>
      <c r="G7" s="70"/>
      <c r="H7" s="70"/>
      <c r="I7" s="70"/>
      <c r="J7" s="70"/>
    </row>
    <row r="8" spans="1:10" ht="36" customHeight="1" thickTop="1" x14ac:dyDescent="0.2">
      <c r="A8" s="238" t="s">
        <v>139</v>
      </c>
      <c r="B8" s="10" t="s">
        <v>248</v>
      </c>
      <c r="C8" s="367" t="b">
        <v>0</v>
      </c>
      <c r="D8" s="305">
        <v>1</v>
      </c>
      <c r="E8" s="300">
        <f t="shared" ref="E8:E14" si="0">IF(C8,D8,0)</f>
        <v>0</v>
      </c>
      <c r="G8" s="249" t="s">
        <v>233</v>
      </c>
      <c r="H8" s="249"/>
      <c r="I8" s="249"/>
      <c r="J8" s="249"/>
    </row>
    <row r="9" spans="1:10" ht="54.6" customHeight="1" x14ac:dyDescent="0.2">
      <c r="A9" s="239" t="s">
        <v>140</v>
      </c>
      <c r="B9" s="10" t="s">
        <v>249</v>
      </c>
      <c r="C9" s="367" t="b">
        <v>0</v>
      </c>
      <c r="D9" s="305">
        <v>5</v>
      </c>
      <c r="E9" s="300">
        <f t="shared" si="0"/>
        <v>0</v>
      </c>
    </row>
    <row r="10" spans="1:10" ht="36" customHeight="1" x14ac:dyDescent="0.2">
      <c r="A10" s="239" t="s">
        <v>101</v>
      </c>
      <c r="B10" s="191" t="s">
        <v>250</v>
      </c>
      <c r="C10" s="367" t="b">
        <v>0</v>
      </c>
      <c r="D10" s="305">
        <v>1</v>
      </c>
      <c r="E10" s="300">
        <f t="shared" si="0"/>
        <v>0</v>
      </c>
      <c r="G10" s="283" t="str">
        <f>IF(J10=0, "Select one answer for this standard","")</f>
        <v>Select one answer for this standard</v>
      </c>
      <c r="H10" s="283">
        <f>IF(C10,1,0)</f>
        <v>0</v>
      </c>
      <c r="I10" s="283">
        <f>IF(C11,1,0)</f>
        <v>0</v>
      </c>
      <c r="J10" s="283">
        <f>SUM(H10:I10)</f>
        <v>0</v>
      </c>
    </row>
    <row r="11" spans="1:10" ht="37.15" customHeight="1" x14ac:dyDescent="0.2">
      <c r="A11" s="239"/>
      <c r="B11" s="258" t="s">
        <v>251</v>
      </c>
      <c r="C11" s="367" t="b">
        <v>0</v>
      </c>
      <c r="D11" s="74"/>
      <c r="E11" s="300"/>
      <c r="F11" s="300">
        <f>IF(C11,D10,0)</f>
        <v>0</v>
      </c>
      <c r="G11" s="283" t="str">
        <f>IF(J10&gt;1,"Entry error, select one answer","")</f>
        <v/>
      </c>
      <c r="H11" s="283"/>
      <c r="I11" s="283"/>
      <c r="J11" s="283"/>
    </row>
    <row r="12" spans="1:10" ht="42" customHeight="1" x14ac:dyDescent="0.2">
      <c r="A12" s="239" t="s">
        <v>102</v>
      </c>
      <c r="B12" s="191" t="s">
        <v>252</v>
      </c>
      <c r="C12" s="367" t="b">
        <v>0</v>
      </c>
      <c r="D12" s="74">
        <v>5</v>
      </c>
      <c r="E12" s="300">
        <f t="shared" si="0"/>
        <v>0</v>
      </c>
      <c r="G12" s="283" t="str">
        <f>IF(J12=0,"Select one answer for this standard","")</f>
        <v>Select one answer for this standard</v>
      </c>
      <c r="H12" s="283">
        <f t="shared" ref="H12:H20" si="1">IF(C12,1,0)</f>
        <v>0</v>
      </c>
      <c r="I12" s="283">
        <f>IF(C13,1,0)</f>
        <v>0</v>
      </c>
      <c r="J12" s="283">
        <f t="shared" ref="J12:J20" si="2">SUM(H12:I12)</f>
        <v>0</v>
      </c>
    </row>
    <row r="13" spans="1:10" ht="37.15" customHeight="1" x14ac:dyDescent="0.2">
      <c r="A13" s="239"/>
      <c r="B13" s="258" t="s">
        <v>253</v>
      </c>
      <c r="C13" s="367" t="b">
        <v>0</v>
      </c>
      <c r="D13" s="305"/>
      <c r="E13" s="300"/>
      <c r="F13" s="300">
        <f>IF(C13,D12,0)</f>
        <v>0</v>
      </c>
      <c r="G13" s="283" t="str">
        <f>IF(J12&gt;1,"Entry error, select one answer","")</f>
        <v/>
      </c>
      <c r="H13" s="283"/>
      <c r="I13" s="283"/>
      <c r="J13" s="283"/>
    </row>
    <row r="14" spans="1:10" ht="39.950000000000003" customHeight="1" x14ac:dyDescent="0.2">
      <c r="A14" s="16" t="s">
        <v>103</v>
      </c>
      <c r="B14" s="191" t="s">
        <v>254</v>
      </c>
      <c r="C14" s="367" t="b">
        <v>0</v>
      </c>
      <c r="D14" s="74">
        <v>1</v>
      </c>
      <c r="E14" s="300">
        <f t="shared" si="0"/>
        <v>0</v>
      </c>
      <c r="G14" s="284" t="str">
        <f>IF(J14=0,"Select one answer for this standard","")</f>
        <v>Select one answer for this standard</v>
      </c>
      <c r="H14" s="283">
        <f t="shared" si="1"/>
        <v>0</v>
      </c>
      <c r="I14" s="283">
        <f t="shared" ref="I14:I20" si="3">IF(C15,1,0)</f>
        <v>0</v>
      </c>
      <c r="J14" s="283">
        <f t="shared" si="2"/>
        <v>0</v>
      </c>
    </row>
    <row r="15" spans="1:10" ht="37.9" customHeight="1" x14ac:dyDescent="0.2">
      <c r="A15" s="16"/>
      <c r="B15" s="215" t="s">
        <v>390</v>
      </c>
      <c r="C15" s="367" t="b">
        <v>0</v>
      </c>
      <c r="D15" s="305"/>
      <c r="E15" s="300"/>
      <c r="F15" s="300">
        <f>IF(C15,D14,0)</f>
        <v>0</v>
      </c>
      <c r="G15" s="283" t="str">
        <f>IF(J14&gt;1,"Entry error, select one answer","")</f>
        <v/>
      </c>
      <c r="H15" s="283"/>
      <c r="I15" s="283"/>
      <c r="J15" s="283"/>
    </row>
    <row r="16" spans="1:10" ht="39.950000000000003" customHeight="1" x14ac:dyDescent="0.2">
      <c r="A16" s="16" t="s">
        <v>104</v>
      </c>
      <c r="B16" s="197" t="s">
        <v>255</v>
      </c>
      <c r="C16" s="367" t="b">
        <v>0</v>
      </c>
      <c r="D16" s="300">
        <v>5</v>
      </c>
      <c r="E16" s="300">
        <f t="shared" ref="E16:E22" si="4">IF(C16,D16,0)</f>
        <v>0</v>
      </c>
      <c r="G16" s="283" t="str">
        <f>IF(J16=0,"Select one answer for this standard","")</f>
        <v>Select one answer for this standard</v>
      </c>
      <c r="H16" s="283">
        <f t="shared" si="1"/>
        <v>0</v>
      </c>
      <c r="I16" s="283">
        <f t="shared" si="3"/>
        <v>0</v>
      </c>
      <c r="J16" s="283">
        <f t="shared" si="2"/>
        <v>0</v>
      </c>
    </row>
    <row r="17" spans="1:10" ht="37.9" customHeight="1" x14ac:dyDescent="0.2">
      <c r="A17" s="17"/>
      <c r="B17" s="215" t="s">
        <v>391</v>
      </c>
      <c r="C17" s="367" t="b">
        <v>0</v>
      </c>
      <c r="D17" s="306"/>
      <c r="E17" s="300"/>
      <c r="F17" s="306">
        <f t="shared" ref="F17" si="5">IF(C17,D16,0)</f>
        <v>0</v>
      </c>
      <c r="G17" s="283" t="str">
        <f>IF(J16&gt;1,"Entry error, select one answer","")</f>
        <v/>
      </c>
      <c r="H17" s="283"/>
      <c r="I17" s="283"/>
      <c r="J17" s="283"/>
    </row>
    <row r="18" spans="1:10" ht="39.950000000000003" customHeight="1" x14ac:dyDescent="0.2">
      <c r="A18" s="16" t="s">
        <v>141</v>
      </c>
      <c r="B18" s="197" t="s">
        <v>256</v>
      </c>
      <c r="C18" s="367" t="b">
        <v>0</v>
      </c>
      <c r="D18" s="300">
        <v>3</v>
      </c>
      <c r="E18" s="300">
        <f t="shared" si="4"/>
        <v>0</v>
      </c>
      <c r="G18" s="283" t="str">
        <f>IF(J18=0,"Select one answer for this standard","")</f>
        <v>Select one answer for this standard</v>
      </c>
      <c r="H18" s="283">
        <f t="shared" si="1"/>
        <v>0</v>
      </c>
      <c r="I18" s="283">
        <f t="shared" si="3"/>
        <v>0</v>
      </c>
      <c r="J18" s="283">
        <f t="shared" si="2"/>
        <v>0</v>
      </c>
    </row>
    <row r="19" spans="1:10" ht="37.9" customHeight="1" x14ac:dyDescent="0.2">
      <c r="A19" s="16"/>
      <c r="B19" s="215" t="s">
        <v>257</v>
      </c>
      <c r="C19" s="367" t="b">
        <v>0</v>
      </c>
      <c r="D19" s="306"/>
      <c r="E19" s="300"/>
      <c r="F19" s="300">
        <f>IF(C19,D18,0)</f>
        <v>0</v>
      </c>
      <c r="G19" s="283" t="str">
        <f>IF(J18&gt;1,"Entry error, select one answer","")</f>
        <v/>
      </c>
      <c r="H19" s="283"/>
      <c r="I19" s="283"/>
      <c r="J19" s="283"/>
    </row>
    <row r="20" spans="1:10" ht="39.950000000000003" customHeight="1" x14ac:dyDescent="0.2">
      <c r="A20" s="16" t="s">
        <v>142</v>
      </c>
      <c r="B20" s="197" t="s">
        <v>258</v>
      </c>
      <c r="C20" s="367" t="b">
        <v>0</v>
      </c>
      <c r="D20" s="300">
        <v>3</v>
      </c>
      <c r="E20" s="300">
        <f t="shared" si="4"/>
        <v>0</v>
      </c>
      <c r="G20" s="283" t="str">
        <f>IF(J20=0,"Select one answer for this standard","")</f>
        <v>Select one answer for this standard</v>
      </c>
      <c r="H20" s="283">
        <f t="shared" si="1"/>
        <v>0</v>
      </c>
      <c r="I20" s="283">
        <f t="shared" si="3"/>
        <v>0</v>
      </c>
      <c r="J20" s="283">
        <f t="shared" si="2"/>
        <v>0</v>
      </c>
    </row>
    <row r="21" spans="1:10" ht="37.9" customHeight="1" x14ac:dyDescent="0.2">
      <c r="A21" s="16"/>
      <c r="B21" s="215" t="s">
        <v>259</v>
      </c>
      <c r="C21" s="367" t="b">
        <v>0</v>
      </c>
      <c r="D21" s="306"/>
      <c r="E21" s="300"/>
      <c r="F21" s="300">
        <f t="shared" ref="F21" si="6">IF(C21,D20,0)</f>
        <v>0</v>
      </c>
      <c r="G21" s="283" t="str">
        <f>IF(J20&gt;1,"Entry error, select one answer","")</f>
        <v/>
      </c>
      <c r="H21" s="283"/>
      <c r="I21" s="283"/>
      <c r="J21" s="283"/>
    </row>
    <row r="22" spans="1:10" ht="39.950000000000003" customHeight="1" thickBot="1" x14ac:dyDescent="0.25">
      <c r="A22" s="259" t="s">
        <v>143</v>
      </c>
      <c r="B22" s="362" t="s">
        <v>393</v>
      </c>
      <c r="C22" s="368" t="b">
        <v>0</v>
      </c>
      <c r="D22" s="300">
        <v>1</v>
      </c>
      <c r="E22" s="300">
        <f t="shared" si="4"/>
        <v>0</v>
      </c>
    </row>
    <row r="23" spans="1:10" ht="21.75" customHeight="1" thickTop="1" thickBot="1" x14ac:dyDescent="0.3"/>
    <row r="24" spans="1:10" ht="26.25" customHeight="1" thickBot="1" x14ac:dyDescent="0.3">
      <c r="B24" s="183" t="s">
        <v>47</v>
      </c>
      <c r="C24" s="285">
        <f>E24/(D24-F24)</f>
        <v>0</v>
      </c>
      <c r="D24" s="74">
        <f>SUM(D8:D22)</f>
        <v>25</v>
      </c>
      <c r="E24" s="74">
        <f>SUM(E8:E22)</f>
        <v>0</v>
      </c>
      <c r="F24" s="74">
        <f>SUM(F8:F22)</f>
        <v>0</v>
      </c>
      <c r="G24" s="74"/>
      <c r="H24" s="74"/>
      <c r="I24" s="74"/>
      <c r="J24" s="74"/>
    </row>
    <row r="25" spans="1:10" ht="22.5" customHeight="1" thickBot="1" x14ac:dyDescent="0.3"/>
    <row r="26" spans="1:10" ht="99.6" customHeight="1" thickBot="1" x14ac:dyDescent="0.3">
      <c r="B26" s="101" t="s">
        <v>48</v>
      </c>
    </row>
  </sheetData>
  <mergeCells count="2">
    <mergeCell ref="A1:C1"/>
    <mergeCell ref="A5:B5"/>
  </mergeCells>
  <phoneticPr fontId="21" type="noConversion"/>
  <hyperlinks>
    <hyperlink ref="G8" location="Definitions!A5" display="See definitions for degree information "/>
  </hyperlinks>
  <pageMargins left="0.7" right="0.7" top="0.75" bottom="0.75" header="0.3" footer="0.3"/>
  <pageSetup scale="56" orientation="portrait" r:id="rId1"/>
  <headerFooter alignWithMargins="0">
    <oddHeader>&amp;LMetric 1.2 
Staffing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mc:AlternateContent xmlns:mc="http://schemas.openxmlformats.org/markup-compatibility/2006">
          <mc:Choice Requires="x14">
            <control shapeId="62469" r:id="rId7" name="Check Box 5">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62470" r:id="rId8" name="Check Box 6">
              <controlPr defaultSize="0" autoFill="0" autoLine="0" autoPict="0">
                <anchor moveWithCells="1">
                  <from>
                    <xdr:col>2</xdr:col>
                    <xdr:colOff>438150</xdr:colOff>
                    <xdr:row>12</xdr:row>
                    <xdr:rowOff>19050</xdr:rowOff>
                  </from>
                  <to>
                    <xdr:col>2</xdr:col>
                    <xdr:colOff>628650</xdr:colOff>
                    <xdr:row>12</xdr:row>
                    <xdr:rowOff>238125</xdr:rowOff>
                  </to>
                </anchor>
              </controlPr>
            </control>
          </mc:Choice>
        </mc:AlternateContent>
        <mc:AlternateContent xmlns:mc="http://schemas.openxmlformats.org/markup-compatibility/2006">
          <mc:Choice Requires="x14">
            <control shapeId="62471" r:id="rId9" name="Check Box 7">
              <controlPr defaultSize="0" autoFill="0" autoLine="0" autoPict="0">
                <anchor moveWithCells="1">
                  <from>
                    <xdr:col>2</xdr:col>
                    <xdr:colOff>438150</xdr:colOff>
                    <xdr:row>13</xdr:row>
                    <xdr:rowOff>9525</xdr:rowOff>
                  </from>
                  <to>
                    <xdr:col>2</xdr:col>
                    <xdr:colOff>628650</xdr:colOff>
                    <xdr:row>13</xdr:row>
                    <xdr:rowOff>219075</xdr:rowOff>
                  </to>
                </anchor>
              </controlPr>
            </control>
          </mc:Choice>
        </mc:AlternateContent>
        <mc:AlternateContent xmlns:mc="http://schemas.openxmlformats.org/markup-compatibility/2006">
          <mc:Choice Requires="x14">
            <control shapeId="62472" r:id="rId10" name="Check Box 8">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62473" r:id="rId11" name="Check Box 9">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62474" r:id="rId12" name="Check Box 10">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62475" r:id="rId13" name="Check Box 11">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62476" r:id="rId14" name="Check Box 12">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62477" r:id="rId15" name="Check Box 13">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62480" r:id="rId16" name="Check Box 16">
              <controlPr defaultSize="0" autoFill="0" autoLine="0" autoPict="0">
                <anchor moveWithCells="1">
                  <from>
                    <xdr:col>2</xdr:col>
                    <xdr:colOff>457200</xdr:colOff>
                    <xdr:row>14</xdr:row>
                    <xdr:rowOff>19050</xdr:rowOff>
                  </from>
                  <to>
                    <xdr:col>2</xdr:col>
                    <xdr:colOff>1000125</xdr:colOff>
                    <xdr:row>14</xdr:row>
                    <xdr:rowOff>209550</xdr:rowOff>
                  </to>
                </anchor>
              </controlPr>
            </control>
          </mc:Choice>
        </mc:AlternateContent>
        <mc:AlternateContent xmlns:mc="http://schemas.openxmlformats.org/markup-compatibility/2006">
          <mc:Choice Requires="x14">
            <control shapeId="62481" r:id="rId17" name="Check Box 17">
              <controlPr defaultSize="0" autoFill="0" autoLine="0" autoPict="0">
                <anchor moveWithCells="1">
                  <from>
                    <xdr:col>2</xdr:col>
                    <xdr:colOff>447675</xdr:colOff>
                    <xdr:row>18</xdr:row>
                    <xdr:rowOff>19050</xdr:rowOff>
                  </from>
                  <to>
                    <xdr:col>2</xdr:col>
                    <xdr:colOff>914400</xdr:colOff>
                    <xdr:row>18</xdr:row>
                    <xdr:rowOff>209550</xdr:rowOff>
                  </to>
                </anchor>
              </controlPr>
            </control>
          </mc:Choice>
        </mc:AlternateContent>
        <mc:AlternateContent xmlns:mc="http://schemas.openxmlformats.org/markup-compatibility/2006">
          <mc:Choice Requires="x14">
            <control shapeId="62482" r:id="rId18" name="Check Box 18">
              <controlPr defaultSize="0" autoFill="0" autoLine="0" autoPict="0">
                <anchor moveWithCells="1">
                  <from>
                    <xdr:col>2</xdr:col>
                    <xdr:colOff>438150</xdr:colOff>
                    <xdr:row>10</xdr:row>
                    <xdr:rowOff>19050</xdr:rowOff>
                  </from>
                  <to>
                    <xdr:col>2</xdr:col>
                    <xdr:colOff>847725</xdr:colOff>
                    <xdr:row>10</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1" operator="containsText" id="{5D13C5C2-71A1-4311-B3F5-082F8E3F2AB4}">
            <xm:f>NOT(ISERROR(SEARCH($G$10,G10)))</xm:f>
            <xm:f>$G$10</xm:f>
            <x14:dxf>
              <font>
                <b/>
                <i val="0"/>
              </font>
              <fill>
                <patternFill>
                  <bgColor rgb="FF92D050"/>
                </patternFill>
              </fill>
              <border>
                <left style="thin">
                  <color auto="1"/>
                </left>
                <right style="thin">
                  <color auto="1"/>
                </right>
                <top style="thin">
                  <color auto="1"/>
                </top>
                <bottom style="thin">
                  <color auto="1"/>
                </bottom>
                <vertical/>
                <horizontal/>
              </border>
            </x14:dxf>
          </x14:cfRule>
          <x14:cfRule type="containsText" priority="13" operator="containsText" id="{0FE1CE22-6542-4A77-B6E9-D64FEB72918E}">
            <xm:f>NOT(ISERROR(SEARCH($G$10,G10)))</xm:f>
            <xm:f>$G$10</xm:f>
            <x14:dxf>
              <font>
                <b/>
                <i val="0"/>
              </font>
              <fill>
                <patternFill>
                  <bgColor rgb="FFFF0000"/>
                </patternFill>
              </fill>
              <border>
                <left style="thin">
                  <color auto="1"/>
                </left>
                <right style="thin">
                  <color auto="1"/>
                </right>
                <top style="thin">
                  <color auto="1"/>
                </top>
                <bottom style="thin">
                  <color auto="1"/>
                </bottom>
                <vertical/>
                <horizontal/>
              </border>
            </x14:dxf>
          </x14:cfRule>
          <xm:sqref>G10</xm:sqref>
        </x14:conditionalFormatting>
        <x14:conditionalFormatting xmlns:xm="http://schemas.microsoft.com/office/excel/2006/main">
          <x14:cfRule type="containsText" priority="12" operator="containsText" id="{AB47A6EC-F0D6-47A6-A90B-F2A37BA54617}">
            <xm:f>NOT(ISERROR(SEARCH($G$11,G11)))</xm:f>
            <xm:f>$G$11</xm:f>
            <x14:dxf>
              <font>
                <b/>
                <i val="0"/>
              </font>
              <fill>
                <patternFill>
                  <bgColor rgb="FFFF0000"/>
                </patternFill>
              </fill>
              <border>
                <left style="thin">
                  <color auto="1"/>
                </left>
                <right style="thin">
                  <color auto="1"/>
                </right>
                <top style="thin">
                  <color auto="1"/>
                </top>
                <bottom style="thin">
                  <color auto="1"/>
                </bottom>
                <vertical/>
                <horizontal/>
              </border>
            </x14:dxf>
          </x14:cfRule>
          <xm:sqref>G11</xm:sqref>
        </x14:conditionalFormatting>
        <x14:conditionalFormatting xmlns:xm="http://schemas.microsoft.com/office/excel/2006/main">
          <x14:cfRule type="containsText" priority="10" operator="containsText" id="{079D5E6D-E4A4-41F9-A520-A97BE805F211}">
            <xm:f>NOT(ISERROR(SEARCH($G$12,G12)))</xm:f>
            <xm:f>$G$12</xm:f>
            <x14:dxf>
              <font>
                <b/>
                <i val="0"/>
              </font>
              <fill>
                <patternFill>
                  <bgColor rgb="FF92D050"/>
                </patternFill>
              </fill>
              <border>
                <left style="thin">
                  <color auto="1"/>
                </left>
                <right style="thin">
                  <color auto="1"/>
                </right>
                <top style="thin">
                  <color auto="1"/>
                </top>
                <bottom style="thin">
                  <color auto="1"/>
                </bottom>
                <vertical/>
                <horizontal/>
              </border>
            </x14:dxf>
          </x14:cfRule>
          <xm:sqref>G12</xm:sqref>
        </x14:conditionalFormatting>
        <x14:conditionalFormatting xmlns:xm="http://schemas.microsoft.com/office/excel/2006/main">
          <x14:cfRule type="containsText" priority="9" operator="containsText" id="{494EFC9E-5D56-48FF-8FDD-79D6F6576A9E}">
            <xm:f>NOT(ISERROR(SEARCH($G$13,G13)))</xm:f>
            <xm:f>$G$13</xm:f>
            <x14:dxf>
              <font>
                <b/>
                <i val="0"/>
              </font>
              <fill>
                <patternFill>
                  <bgColor rgb="FFFF0000"/>
                </patternFill>
              </fill>
              <border>
                <left style="thin">
                  <color auto="1"/>
                </left>
                <right style="thin">
                  <color auto="1"/>
                </right>
                <top style="thin">
                  <color auto="1"/>
                </top>
                <bottom style="thin">
                  <color auto="1"/>
                </bottom>
                <vertical/>
                <horizontal/>
              </border>
            </x14:dxf>
          </x14:cfRule>
          <xm:sqref>G13</xm:sqref>
        </x14:conditionalFormatting>
        <x14:conditionalFormatting xmlns:xm="http://schemas.microsoft.com/office/excel/2006/main">
          <x14:cfRule type="containsText" priority="8" operator="containsText" id="{C3508092-E819-4260-94FA-7E2404663294}">
            <xm:f>NOT(ISERROR(SEARCH($G$14,G14)))</xm:f>
            <xm:f>$G$14</xm:f>
            <x14:dxf>
              <font>
                <b/>
                <i val="0"/>
              </font>
              <fill>
                <patternFill>
                  <bgColor rgb="FF92D050"/>
                </patternFill>
              </fill>
              <border>
                <left style="thin">
                  <color auto="1"/>
                </left>
                <right style="thin">
                  <color auto="1"/>
                </right>
                <top style="thin">
                  <color auto="1"/>
                </top>
                <bottom style="thin">
                  <color auto="1"/>
                </bottom>
                <vertical/>
                <horizontal/>
              </border>
            </x14:dxf>
          </x14:cfRule>
          <xm:sqref>G14</xm:sqref>
        </x14:conditionalFormatting>
        <x14:conditionalFormatting xmlns:xm="http://schemas.microsoft.com/office/excel/2006/main">
          <x14:cfRule type="containsText" priority="7" operator="containsText" id="{111265F1-FF2A-44C4-8AEE-939CE30C225E}">
            <xm:f>NOT(ISERROR(SEARCH($G$15,G15)))</xm:f>
            <xm:f>$G$15</xm:f>
            <x14:dxf>
              <font>
                <b/>
                <i val="0"/>
              </font>
              <fill>
                <patternFill>
                  <bgColor rgb="FFFF0000"/>
                </patternFill>
              </fill>
              <border>
                <left style="thin">
                  <color auto="1"/>
                </left>
                <right style="thin">
                  <color auto="1"/>
                </right>
                <top style="thin">
                  <color auto="1"/>
                </top>
                <bottom style="thin">
                  <color auto="1"/>
                </bottom>
                <vertical/>
                <horizontal/>
              </border>
            </x14:dxf>
          </x14:cfRule>
          <xm:sqref>G15</xm:sqref>
        </x14:conditionalFormatting>
        <x14:conditionalFormatting xmlns:xm="http://schemas.microsoft.com/office/excel/2006/main">
          <x14:cfRule type="containsText" priority="6" operator="containsText" id="{78C34066-7B42-4C67-8E67-B5BF547E8A97}">
            <xm:f>NOT(ISERROR(SEARCH($G$16,G16)))</xm:f>
            <xm:f>$G$16</xm:f>
            <x14:dxf>
              <font>
                <b/>
                <i val="0"/>
              </font>
              <fill>
                <patternFill>
                  <bgColor rgb="FF92D050"/>
                </patternFill>
              </fill>
              <border>
                <left style="thin">
                  <color auto="1"/>
                </left>
                <right style="thin">
                  <color auto="1"/>
                </right>
                <top style="thin">
                  <color auto="1"/>
                </top>
                <bottom style="thin">
                  <color auto="1"/>
                </bottom>
                <vertical/>
                <horizontal/>
              </border>
            </x14:dxf>
          </x14:cfRule>
          <xm:sqref>G16</xm:sqref>
        </x14:conditionalFormatting>
        <x14:conditionalFormatting xmlns:xm="http://schemas.microsoft.com/office/excel/2006/main">
          <x14:cfRule type="containsText" priority="5" operator="containsText" id="{0221AA93-46D5-4B20-8E8E-354C68B22FE4}">
            <xm:f>NOT(ISERROR(SEARCH($G$17,G17)))</xm:f>
            <xm:f>$G$17</xm:f>
            <x14:dxf>
              <font>
                <b/>
                <i val="0"/>
              </font>
              <fill>
                <patternFill>
                  <bgColor rgb="FFFF0000"/>
                </patternFill>
              </fill>
              <border>
                <left style="thin">
                  <color auto="1"/>
                </left>
                <right style="thin">
                  <color auto="1"/>
                </right>
                <top style="thin">
                  <color auto="1"/>
                </top>
                <bottom style="thin">
                  <color auto="1"/>
                </bottom>
                <vertical/>
                <horizontal/>
              </border>
            </x14:dxf>
          </x14:cfRule>
          <xm:sqref>G17</xm:sqref>
        </x14:conditionalFormatting>
        <x14:conditionalFormatting xmlns:xm="http://schemas.microsoft.com/office/excel/2006/main">
          <x14:cfRule type="containsText" priority="4" operator="containsText" id="{12C0CFE0-35E9-4DB2-9397-D159952639E6}">
            <xm:f>NOT(ISERROR(SEARCH($G$18,G18)))</xm:f>
            <xm:f>$G$18</xm:f>
            <x14:dxf>
              <font>
                <b/>
                <i val="0"/>
              </font>
              <fill>
                <patternFill>
                  <bgColor rgb="FF92D050"/>
                </patternFill>
              </fill>
              <border>
                <left style="thin">
                  <color auto="1"/>
                </left>
                <right style="thin">
                  <color auto="1"/>
                </right>
                <top style="thin">
                  <color auto="1"/>
                </top>
                <bottom style="thin">
                  <color auto="1"/>
                </bottom>
                <vertical/>
                <horizontal/>
              </border>
            </x14:dxf>
          </x14:cfRule>
          <xm:sqref>G18</xm:sqref>
        </x14:conditionalFormatting>
        <x14:conditionalFormatting xmlns:xm="http://schemas.microsoft.com/office/excel/2006/main">
          <x14:cfRule type="containsText" priority="3" operator="containsText" id="{67349E1A-3947-4B51-99F2-5B5E5A82A574}">
            <xm:f>NOT(ISERROR(SEARCH($G$19,G19)))</xm:f>
            <xm:f>$G$19</xm:f>
            <x14:dxf>
              <font>
                <b/>
                <i val="0"/>
              </font>
              <fill>
                <patternFill>
                  <bgColor rgb="FFFF0000"/>
                </patternFill>
              </fill>
              <border>
                <left style="thin">
                  <color auto="1"/>
                </left>
                <right style="thin">
                  <color auto="1"/>
                </right>
                <top style="thin">
                  <color auto="1"/>
                </top>
                <bottom style="thin">
                  <color auto="1"/>
                </bottom>
                <vertical/>
                <horizontal/>
              </border>
            </x14:dxf>
          </x14:cfRule>
          <xm:sqref>G19</xm:sqref>
        </x14:conditionalFormatting>
        <x14:conditionalFormatting xmlns:xm="http://schemas.microsoft.com/office/excel/2006/main">
          <x14:cfRule type="containsText" priority="2" operator="containsText" id="{7DCAD735-9BF7-4C70-A934-B5C62A82ED42}">
            <xm:f>NOT(ISERROR(SEARCH($G$20,G20)))</xm:f>
            <xm:f>$G$20</xm:f>
            <x14:dxf>
              <font>
                <b/>
                <i val="0"/>
              </font>
              <fill>
                <patternFill>
                  <bgColor rgb="FF92D050"/>
                </patternFill>
              </fill>
              <border>
                <left style="thin">
                  <color auto="1"/>
                </left>
                <right style="thin">
                  <color auto="1"/>
                </right>
                <top style="thin">
                  <color auto="1"/>
                </top>
                <bottom style="thin">
                  <color auto="1"/>
                </bottom>
                <vertical/>
                <horizontal/>
              </border>
            </x14:dxf>
          </x14:cfRule>
          <xm:sqref>G20</xm:sqref>
        </x14:conditionalFormatting>
        <x14:conditionalFormatting xmlns:xm="http://schemas.microsoft.com/office/excel/2006/main">
          <x14:cfRule type="containsText" priority="1" operator="containsText" id="{4CFDF78C-FEFC-459D-8FC8-EC32B8B43DFE}">
            <xm:f>NOT(ISERROR(SEARCH($G$21,G21)))</xm:f>
            <xm:f>$G$21</xm:f>
            <x14:dxf>
              <font>
                <b/>
                <i val="0"/>
              </font>
              <fill>
                <patternFill>
                  <bgColor rgb="FFFF0000"/>
                </patternFill>
              </fill>
              <border>
                <left style="thin">
                  <color auto="1"/>
                </left>
                <right style="thin">
                  <color auto="1"/>
                </right>
                <top style="thin">
                  <color auto="1"/>
                </top>
                <bottom style="thin">
                  <color auto="1"/>
                </bottom>
                <vertical/>
                <horizontal/>
              </border>
            </x14:dxf>
          </x14:cfRule>
          <xm:sqref>G21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9"/>
  <sheetViews>
    <sheetView zoomScale="90" zoomScaleNormal="90" workbookViewId="0">
      <selection activeCell="B30" sqref="B30"/>
    </sheetView>
  </sheetViews>
  <sheetFormatPr defaultColWidth="9.140625" defaultRowHeight="15.75" x14ac:dyDescent="0.25"/>
  <cols>
    <col min="1" max="1" width="11.140625" style="78" customWidth="1"/>
    <col min="2" max="2" width="77" style="78" customWidth="1"/>
    <col min="3" max="3" width="17.7109375" style="78" customWidth="1"/>
    <col min="4" max="4" width="8.85546875" style="300" customWidth="1"/>
    <col min="5" max="5" width="8.85546875" style="271" hidden="1" customWidth="1"/>
    <col min="6" max="6" width="8" style="78" hidden="1" customWidth="1"/>
    <col min="7" max="7" width="34.85546875" style="78" customWidth="1"/>
    <col min="8" max="10" width="9.140625" style="78" hidden="1" customWidth="1"/>
    <col min="11" max="11" width="0" style="78" hidden="1" customWidth="1"/>
    <col min="12" max="16384" width="9.140625" style="78"/>
  </cols>
  <sheetData>
    <row r="1" spans="1:6" x14ac:dyDescent="0.25">
      <c r="A1" s="392" t="s">
        <v>19</v>
      </c>
      <c r="B1" s="392"/>
      <c r="C1" s="392"/>
    </row>
    <row r="2" spans="1:6" customFormat="1" ht="12.75" x14ac:dyDescent="0.2">
      <c r="D2" s="171"/>
      <c r="E2" s="80"/>
    </row>
    <row r="3" spans="1:6" customFormat="1" x14ac:dyDescent="0.25">
      <c r="A3" s="161" t="s">
        <v>44</v>
      </c>
      <c r="B3" s="162"/>
      <c r="C3" s="15"/>
      <c r="D3" s="295"/>
      <c r="E3" s="289"/>
    </row>
    <row r="4" spans="1:6" customFormat="1" x14ac:dyDescent="0.25">
      <c r="A4" s="281" t="s">
        <v>372</v>
      </c>
      <c r="B4" s="162"/>
      <c r="C4" s="15"/>
      <c r="D4" s="295"/>
      <c r="E4" s="289"/>
    </row>
    <row r="5" spans="1:6" customFormat="1" x14ac:dyDescent="0.25">
      <c r="A5" s="390" t="s">
        <v>396</v>
      </c>
      <c r="B5" s="390"/>
      <c r="C5" s="163"/>
      <c r="D5" s="295"/>
      <c r="E5" s="289"/>
    </row>
    <row r="6" spans="1:6" customFormat="1" ht="16.5" thickBot="1" x14ac:dyDescent="0.3">
      <c r="A6" s="324"/>
      <c r="B6" s="324"/>
      <c r="C6" s="330"/>
      <c r="D6" s="295"/>
      <c r="E6" s="289"/>
    </row>
    <row r="7" spans="1:6" ht="33.6" customHeight="1" thickTop="1" thickBot="1" x14ac:dyDescent="0.3">
      <c r="A7" s="332"/>
      <c r="B7" s="333"/>
      <c r="C7" s="334" t="s">
        <v>13</v>
      </c>
      <c r="D7" s="113" t="s">
        <v>16</v>
      </c>
      <c r="E7" s="74" t="s">
        <v>17</v>
      </c>
      <c r="F7" s="98" t="s">
        <v>42</v>
      </c>
    </row>
    <row r="8" spans="1:6" ht="39" customHeight="1" thickTop="1" thickBot="1" x14ac:dyDescent="0.3">
      <c r="A8" s="397" t="s">
        <v>260</v>
      </c>
      <c r="B8" s="398"/>
      <c r="C8" s="399"/>
      <c r="D8" s="123"/>
      <c r="E8" s="123"/>
      <c r="F8" s="155"/>
    </row>
    <row r="9" spans="1:6" ht="20.100000000000001" customHeight="1" thickTop="1" x14ac:dyDescent="0.25">
      <c r="A9" s="16" t="s">
        <v>20</v>
      </c>
      <c r="B9" s="251" t="s">
        <v>261</v>
      </c>
      <c r="C9" s="97" t="b">
        <v>0</v>
      </c>
      <c r="D9" s="124">
        <v>2</v>
      </c>
      <c r="E9" s="123">
        <f t="shared" ref="E9:E35" si="0">IF(C9,D9,0)</f>
        <v>0</v>
      </c>
    </row>
    <row r="10" spans="1:6" ht="20.100000000000001" customHeight="1" x14ac:dyDescent="0.25">
      <c r="A10" s="16" t="s">
        <v>21</v>
      </c>
      <c r="B10" s="251" t="s">
        <v>268</v>
      </c>
      <c r="C10" s="97" t="b">
        <v>0</v>
      </c>
      <c r="D10" s="124">
        <v>5</v>
      </c>
      <c r="E10" s="123">
        <f t="shared" si="0"/>
        <v>0</v>
      </c>
    </row>
    <row r="11" spans="1:6" ht="20.100000000000001" customHeight="1" x14ac:dyDescent="0.25">
      <c r="A11" s="16" t="s">
        <v>22</v>
      </c>
      <c r="B11" s="251" t="s">
        <v>347</v>
      </c>
      <c r="C11" s="97" t="b">
        <v>0</v>
      </c>
      <c r="D11" s="124">
        <v>2</v>
      </c>
      <c r="E11" s="123">
        <f t="shared" si="0"/>
        <v>0</v>
      </c>
      <c r="F11" s="99"/>
    </row>
    <row r="12" spans="1:6" ht="20.100000000000001" customHeight="1" x14ac:dyDescent="0.25">
      <c r="A12" s="16" t="s">
        <v>23</v>
      </c>
      <c r="B12" s="263" t="s">
        <v>262</v>
      </c>
      <c r="C12" s="97" t="b">
        <v>0</v>
      </c>
      <c r="D12" s="124">
        <v>3</v>
      </c>
      <c r="E12" s="123">
        <f t="shared" ref="E12" si="1">IF(C12,D12,0)</f>
        <v>0</v>
      </c>
    </row>
    <row r="13" spans="1:6" ht="20.25" customHeight="1" x14ac:dyDescent="0.25">
      <c r="A13" s="16" t="s">
        <v>24</v>
      </c>
      <c r="B13" s="264" t="s">
        <v>263</v>
      </c>
      <c r="C13" s="97" t="b">
        <v>0</v>
      </c>
      <c r="D13" s="124">
        <v>3</v>
      </c>
      <c r="E13" s="123">
        <f t="shared" si="0"/>
        <v>0</v>
      </c>
    </row>
    <row r="14" spans="1:6" ht="21" customHeight="1" thickBot="1" x14ac:dyDescent="0.3">
      <c r="A14" s="16" t="s">
        <v>25</v>
      </c>
      <c r="B14" s="263" t="s">
        <v>264</v>
      </c>
      <c r="C14" s="377" t="b">
        <v>0</v>
      </c>
      <c r="D14" s="124">
        <v>5</v>
      </c>
      <c r="E14" s="123">
        <f t="shared" si="0"/>
        <v>0</v>
      </c>
      <c r="F14" s="99"/>
    </row>
    <row r="15" spans="1:6" ht="39" customHeight="1" thickTop="1" thickBot="1" x14ac:dyDescent="0.3">
      <c r="A15" s="394" t="s">
        <v>384</v>
      </c>
      <c r="B15" s="395"/>
      <c r="C15" s="396"/>
      <c r="D15" s="123"/>
      <c r="E15" s="123"/>
      <c r="F15" s="99"/>
    </row>
    <row r="16" spans="1:6" ht="33" customHeight="1" thickTop="1" x14ac:dyDescent="0.25">
      <c r="A16" s="16" t="s">
        <v>81</v>
      </c>
      <c r="B16" s="263" t="s">
        <v>265</v>
      </c>
      <c r="C16" s="97" t="b">
        <v>0</v>
      </c>
      <c r="D16" s="124">
        <v>5</v>
      </c>
      <c r="E16" s="123">
        <f t="shared" si="0"/>
        <v>0</v>
      </c>
      <c r="F16" s="99"/>
    </row>
    <row r="17" spans="1:9" ht="34.15" customHeight="1" x14ac:dyDescent="0.25">
      <c r="A17" s="16" t="s">
        <v>26</v>
      </c>
      <c r="B17" s="263" t="s">
        <v>266</v>
      </c>
      <c r="C17" s="97" t="b">
        <v>0</v>
      </c>
      <c r="D17" s="300">
        <v>2</v>
      </c>
      <c r="E17" s="123">
        <f t="shared" si="0"/>
        <v>0</v>
      </c>
    </row>
    <row r="18" spans="1:9" ht="39" customHeight="1" x14ac:dyDescent="0.25">
      <c r="A18" s="16" t="s">
        <v>27</v>
      </c>
      <c r="B18" s="251" t="s">
        <v>267</v>
      </c>
      <c r="C18" s="97" t="b">
        <v>0</v>
      </c>
      <c r="D18" s="300">
        <v>2</v>
      </c>
      <c r="E18" s="123">
        <f t="shared" si="0"/>
        <v>0</v>
      </c>
    </row>
    <row r="19" spans="1:9" s="26" customFormat="1" ht="20.100000000000001" customHeight="1" x14ac:dyDescent="0.2">
      <c r="A19" s="16" t="s">
        <v>82</v>
      </c>
      <c r="B19" s="264" t="s">
        <v>269</v>
      </c>
      <c r="C19" s="97" t="b">
        <v>0</v>
      </c>
      <c r="D19" s="124">
        <v>2</v>
      </c>
      <c r="E19" s="123">
        <f t="shared" si="0"/>
        <v>0</v>
      </c>
      <c r="H19" s="237"/>
    </row>
    <row r="20" spans="1:9" ht="20.100000000000001" customHeight="1" x14ac:dyDescent="0.25">
      <c r="A20" s="16" t="s">
        <v>83</v>
      </c>
      <c r="B20" s="264" t="s">
        <v>270</v>
      </c>
      <c r="C20" s="97" t="b">
        <v>0</v>
      </c>
      <c r="D20" s="124">
        <v>2</v>
      </c>
      <c r="E20" s="123">
        <f t="shared" si="0"/>
        <v>0</v>
      </c>
    </row>
    <row r="21" spans="1:9" ht="39.6" customHeight="1" thickBot="1" x14ac:dyDescent="0.3">
      <c r="A21" s="68" t="s">
        <v>84</v>
      </c>
      <c r="B21" s="335" t="s">
        <v>383</v>
      </c>
      <c r="C21" s="254" t="b">
        <v>0</v>
      </c>
      <c r="D21" s="124">
        <v>3</v>
      </c>
      <c r="E21" s="123">
        <f t="shared" si="0"/>
        <v>0</v>
      </c>
    </row>
    <row r="22" spans="1:9" ht="39" customHeight="1" thickTop="1" thickBot="1" x14ac:dyDescent="0.3">
      <c r="A22" s="400" t="s">
        <v>275</v>
      </c>
      <c r="B22" s="401"/>
      <c r="C22" s="399"/>
      <c r="D22" s="123"/>
      <c r="E22" s="123"/>
    </row>
    <row r="23" spans="1:9" ht="48.6" customHeight="1" thickTop="1" x14ac:dyDescent="0.25">
      <c r="A23" s="16" t="s">
        <v>85</v>
      </c>
      <c r="B23" s="263" t="s">
        <v>394</v>
      </c>
      <c r="C23" s="331" t="s">
        <v>398</v>
      </c>
      <c r="D23" s="124"/>
      <c r="E23" s="123"/>
      <c r="G23" s="283" t="str">
        <f>IF(I24=0,"Select one answer for this standard","")</f>
        <v>Select one answer for this standard</v>
      </c>
    </row>
    <row r="24" spans="1:9" ht="20.100000000000001" customHeight="1" x14ac:dyDescent="0.25">
      <c r="A24" s="16"/>
      <c r="B24" s="215" t="s">
        <v>271</v>
      </c>
      <c r="C24" s="97" t="b">
        <v>0</v>
      </c>
      <c r="D24" s="124">
        <v>3</v>
      </c>
      <c r="E24" s="123">
        <f t="shared" si="0"/>
        <v>0</v>
      </c>
      <c r="F24" s="99"/>
      <c r="G24" s="78" t="str">
        <f>IF(I24&gt;1,"Entry error, select one answer","")</f>
        <v/>
      </c>
      <c r="H24" s="78">
        <f>IF(C24,1,0)</f>
        <v>0</v>
      </c>
      <c r="I24" s="78">
        <f>SUM(H24:H27)</f>
        <v>0</v>
      </c>
    </row>
    <row r="25" spans="1:9" ht="21" customHeight="1" x14ac:dyDescent="0.25">
      <c r="A25" s="16"/>
      <c r="B25" s="265" t="s">
        <v>272</v>
      </c>
      <c r="C25" s="97" t="b">
        <v>0</v>
      </c>
      <c r="D25" s="124">
        <v>2</v>
      </c>
      <c r="E25" s="123">
        <f t="shared" si="0"/>
        <v>0</v>
      </c>
      <c r="F25" s="99"/>
      <c r="H25" s="78">
        <f t="shared" ref="H25:H27" si="2">IF(C25,1,0)</f>
        <v>0</v>
      </c>
    </row>
    <row r="26" spans="1:9" ht="21.75" customHeight="1" x14ac:dyDescent="0.25">
      <c r="A26" s="16"/>
      <c r="B26" s="336" t="s">
        <v>273</v>
      </c>
      <c r="C26" s="97" t="b">
        <v>0</v>
      </c>
      <c r="D26" s="300">
        <v>1</v>
      </c>
      <c r="E26" s="123">
        <f t="shared" si="0"/>
        <v>0</v>
      </c>
      <c r="H26" s="78">
        <f t="shared" si="2"/>
        <v>0</v>
      </c>
    </row>
    <row r="27" spans="1:9" ht="26.45" customHeight="1" thickBot="1" x14ac:dyDescent="0.3">
      <c r="A27" s="68"/>
      <c r="B27" s="337" t="s">
        <v>274</v>
      </c>
      <c r="C27" s="254" t="b">
        <v>0</v>
      </c>
      <c r="E27" s="123"/>
      <c r="F27" s="112">
        <f>IF(C27,D24,0)</f>
        <v>0</v>
      </c>
      <c r="G27" s="91"/>
      <c r="H27" s="78">
        <f t="shared" si="2"/>
        <v>0</v>
      </c>
    </row>
    <row r="28" spans="1:9" ht="49.9" customHeight="1" thickTop="1" thickBot="1" x14ac:dyDescent="0.3">
      <c r="A28" s="394" t="s">
        <v>385</v>
      </c>
      <c r="B28" s="395"/>
      <c r="C28" s="396"/>
      <c r="E28" s="123"/>
    </row>
    <row r="29" spans="1:9" ht="51.75" customHeight="1" thickTop="1" x14ac:dyDescent="0.25">
      <c r="A29" s="16" t="s">
        <v>86</v>
      </c>
      <c r="B29" s="251" t="s">
        <v>395</v>
      </c>
      <c r="C29" s="97" t="b">
        <v>0</v>
      </c>
      <c r="D29" s="300">
        <v>1</v>
      </c>
      <c r="E29" s="123">
        <f t="shared" si="0"/>
        <v>0</v>
      </c>
    </row>
    <row r="30" spans="1:9" ht="52.15" customHeight="1" x14ac:dyDescent="0.25">
      <c r="A30" s="16" t="s">
        <v>87</v>
      </c>
      <c r="B30" s="263" t="s">
        <v>276</v>
      </c>
      <c r="C30" s="376"/>
      <c r="E30" s="123"/>
    </row>
    <row r="31" spans="1:9" ht="27" customHeight="1" x14ac:dyDescent="0.25">
      <c r="A31" s="16"/>
      <c r="B31" s="266" t="s">
        <v>277</v>
      </c>
      <c r="C31" s="97" t="b">
        <v>0</v>
      </c>
      <c r="D31" s="300">
        <v>0</v>
      </c>
      <c r="E31" s="123">
        <f t="shared" si="0"/>
        <v>0</v>
      </c>
      <c r="F31" s="112">
        <f>IF(C31,D32,0)</f>
        <v>0</v>
      </c>
      <c r="G31" s="283" t="str">
        <f>IF(I32=0,"Select one answer for this standard","")</f>
        <v>Select one answer for this standard</v>
      </c>
      <c r="H31" s="91">
        <f>IF(C31,1,0)</f>
        <v>0</v>
      </c>
    </row>
    <row r="32" spans="1:9" ht="20.100000000000001" customHeight="1" x14ac:dyDescent="0.25">
      <c r="A32" s="16"/>
      <c r="B32" s="265" t="s">
        <v>278</v>
      </c>
      <c r="C32" s="97" t="b">
        <v>0</v>
      </c>
      <c r="D32" s="300">
        <v>3</v>
      </c>
      <c r="E32" s="123">
        <f t="shared" si="0"/>
        <v>0</v>
      </c>
      <c r="G32" s="91" t="str">
        <f>IF(I32&gt;1,"Entry error, select one answer","")</f>
        <v/>
      </c>
      <c r="H32" s="78">
        <f>IF(C32,1,0)</f>
        <v>0</v>
      </c>
      <c r="I32" s="78">
        <f>SUM(H31:H35)</f>
        <v>0</v>
      </c>
    </row>
    <row r="33" spans="1:8" ht="20.100000000000001" customHeight="1" x14ac:dyDescent="0.25">
      <c r="A33" s="16"/>
      <c r="B33" s="265" t="s">
        <v>279</v>
      </c>
      <c r="C33" s="97" t="b">
        <v>0</v>
      </c>
      <c r="D33" s="300">
        <v>2</v>
      </c>
      <c r="E33" s="123">
        <f t="shared" si="0"/>
        <v>0</v>
      </c>
      <c r="H33" s="6">
        <f t="shared" ref="H33:H35" si="3">IF(C33,1,0)</f>
        <v>0</v>
      </c>
    </row>
    <row r="34" spans="1:8" ht="20.100000000000001" customHeight="1" x14ac:dyDescent="0.25">
      <c r="A34" s="16"/>
      <c r="B34" s="265" t="s">
        <v>280</v>
      </c>
      <c r="C34" s="97" t="b">
        <v>0</v>
      </c>
      <c r="D34" s="300">
        <v>1</v>
      </c>
      <c r="E34" s="123">
        <f t="shared" si="0"/>
        <v>0</v>
      </c>
      <c r="H34" s="6">
        <f t="shared" si="3"/>
        <v>0</v>
      </c>
    </row>
    <row r="35" spans="1:8" ht="20.100000000000001" customHeight="1" thickBot="1" x14ac:dyDescent="0.3">
      <c r="A35" s="68"/>
      <c r="B35" s="267" t="s">
        <v>281</v>
      </c>
      <c r="C35" s="254" t="b">
        <v>0</v>
      </c>
      <c r="D35" s="300">
        <v>0</v>
      </c>
      <c r="E35" s="123">
        <f t="shared" si="0"/>
        <v>0</v>
      </c>
      <c r="H35" s="6">
        <f t="shared" si="3"/>
        <v>0</v>
      </c>
    </row>
    <row r="36" spans="1:8" ht="21" customHeight="1" thickTop="1" thickBot="1" x14ac:dyDescent="0.3">
      <c r="F36" s="261"/>
    </row>
    <row r="37" spans="1:8" s="119" customFormat="1" ht="26.25" customHeight="1" thickBot="1" x14ac:dyDescent="0.3">
      <c r="A37" s="19"/>
      <c r="B37" s="183" t="s">
        <v>47</v>
      </c>
      <c r="C37" s="109">
        <f>E37/(D37-F37)</f>
        <v>0</v>
      </c>
      <c r="D37" s="74">
        <f>SUM(D9:D21, D24, D29, D32)</f>
        <v>43</v>
      </c>
      <c r="E37" s="74">
        <f>SUM(E9:E35)</f>
        <v>0</v>
      </c>
      <c r="F37" s="74">
        <f>SUM(F9:F35)</f>
        <v>0</v>
      </c>
    </row>
    <row r="38" spans="1:8" s="119" customFormat="1" ht="27" customHeight="1" thickBot="1" x14ac:dyDescent="0.3">
      <c r="A38" s="19"/>
      <c r="D38" s="271"/>
      <c r="E38" s="271"/>
      <c r="F38" s="261"/>
    </row>
    <row r="39" spans="1:8" s="119" customFormat="1" ht="99.6" customHeight="1" thickBot="1" x14ac:dyDescent="0.3">
      <c r="A39" s="19"/>
      <c r="B39" s="101" t="s">
        <v>48</v>
      </c>
      <c r="D39" s="271"/>
      <c r="E39" s="271"/>
      <c r="F39" s="262"/>
    </row>
  </sheetData>
  <mergeCells count="6">
    <mergeCell ref="A28:C28"/>
    <mergeCell ref="A1:C1"/>
    <mergeCell ref="A5:B5"/>
    <mergeCell ref="A8:C8"/>
    <mergeCell ref="A22:C22"/>
    <mergeCell ref="A15:C15"/>
  </mergeCells>
  <pageMargins left="0.7" right="0.7" top="0.75" bottom="0.75" header="0.3" footer="0.3"/>
  <pageSetup scale="52" fitToHeight="3" orientation="portrait" r:id="rId1"/>
  <headerFooter>
    <oddHeader>&amp;LMetric 1.3
Staff Training</oddHeader>
    <oddFooter>&amp;L&amp;A&amp;RPage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92" r:id="rId4" name="Check Box 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63493" r:id="rId5" name="Check Box 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mc:AlternateContent xmlns:mc="http://schemas.openxmlformats.org/markup-compatibility/2006">
          <mc:Choice Requires="x14">
            <control shapeId="63494" r:id="rId6" name="Check Box 6">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63496" r:id="rId7" name="Check Box 8">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63499" r:id="rId8" name="Check Box 11">
              <controlPr defaultSize="0" autoFill="0" autoLine="0" autoPict="0">
                <anchor moveWithCells="1">
                  <from>
                    <xdr:col>2</xdr:col>
                    <xdr:colOff>419100</xdr:colOff>
                    <xdr:row>12</xdr:row>
                    <xdr:rowOff>0</xdr:rowOff>
                  </from>
                  <to>
                    <xdr:col>2</xdr:col>
                    <xdr:colOff>609600</xdr:colOff>
                    <xdr:row>12</xdr:row>
                    <xdr:rowOff>209550</xdr:rowOff>
                  </to>
                </anchor>
              </controlPr>
            </control>
          </mc:Choice>
        </mc:AlternateContent>
        <mc:AlternateContent xmlns:mc="http://schemas.openxmlformats.org/markup-compatibility/2006">
          <mc:Choice Requires="x14">
            <control shapeId="63501" r:id="rId9" name="Check Box 13">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63502" r:id="rId10" name="Check Box 14">
              <controlPr defaultSize="0" autoFill="0" autoLine="0" autoPict="0">
                <anchor moveWithCells="1">
                  <from>
                    <xdr:col>2</xdr:col>
                    <xdr:colOff>428625</xdr:colOff>
                    <xdr:row>15</xdr:row>
                    <xdr:rowOff>133350</xdr:rowOff>
                  </from>
                  <to>
                    <xdr:col>2</xdr:col>
                    <xdr:colOff>619125</xdr:colOff>
                    <xdr:row>15</xdr:row>
                    <xdr:rowOff>352425</xdr:rowOff>
                  </to>
                </anchor>
              </controlPr>
            </control>
          </mc:Choice>
        </mc:AlternateContent>
        <mc:AlternateContent xmlns:mc="http://schemas.openxmlformats.org/markup-compatibility/2006">
          <mc:Choice Requires="x14">
            <control shapeId="63504" r:id="rId11" name="Check Box 16">
              <controlPr defaultSize="0" autoFill="0" autoLine="0" autoPict="0">
                <anchor moveWithCells="1">
                  <from>
                    <xdr:col>2</xdr:col>
                    <xdr:colOff>409575</xdr:colOff>
                    <xdr:row>16</xdr:row>
                    <xdr:rowOff>104775</xdr:rowOff>
                  </from>
                  <to>
                    <xdr:col>2</xdr:col>
                    <xdr:colOff>600075</xdr:colOff>
                    <xdr:row>16</xdr:row>
                    <xdr:rowOff>314325</xdr:rowOff>
                  </to>
                </anchor>
              </controlPr>
            </control>
          </mc:Choice>
        </mc:AlternateContent>
        <mc:AlternateContent xmlns:mc="http://schemas.openxmlformats.org/markup-compatibility/2006">
          <mc:Choice Requires="x14">
            <control shapeId="63505" r:id="rId12" name="Check Box 17">
              <controlPr defaultSize="0" autoFill="0" autoLine="0" autoPict="0">
                <anchor moveWithCells="1">
                  <from>
                    <xdr:col>2</xdr:col>
                    <xdr:colOff>447675</xdr:colOff>
                    <xdr:row>17</xdr:row>
                    <xdr:rowOff>219075</xdr:rowOff>
                  </from>
                  <to>
                    <xdr:col>2</xdr:col>
                    <xdr:colOff>638175</xdr:colOff>
                    <xdr:row>17</xdr:row>
                    <xdr:rowOff>428625</xdr:rowOff>
                  </to>
                </anchor>
              </controlPr>
            </control>
          </mc:Choice>
        </mc:AlternateContent>
        <mc:AlternateContent xmlns:mc="http://schemas.openxmlformats.org/markup-compatibility/2006">
          <mc:Choice Requires="x14">
            <control shapeId="63508" r:id="rId13" name="Check Box 20">
              <controlPr defaultSize="0" autoFill="0" autoLine="0" autoPict="0">
                <anchor moveWithCells="1">
                  <from>
                    <xdr:col>2</xdr:col>
                    <xdr:colOff>419100</xdr:colOff>
                    <xdr:row>18</xdr:row>
                    <xdr:rowOff>0</xdr:rowOff>
                  </from>
                  <to>
                    <xdr:col>2</xdr:col>
                    <xdr:colOff>609600</xdr:colOff>
                    <xdr:row>18</xdr:row>
                    <xdr:rowOff>209550</xdr:rowOff>
                  </to>
                </anchor>
              </controlPr>
            </control>
          </mc:Choice>
        </mc:AlternateContent>
        <mc:AlternateContent xmlns:mc="http://schemas.openxmlformats.org/markup-compatibility/2006">
          <mc:Choice Requires="x14">
            <control shapeId="63509" r:id="rId14" name="Check Box 21">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63510" r:id="rId15" name="Check Box 22">
              <controlPr defaultSize="0" autoFill="0" autoLine="0" autoPict="0">
                <anchor moveWithCells="1">
                  <from>
                    <xdr:col>2</xdr:col>
                    <xdr:colOff>419100</xdr:colOff>
                    <xdr:row>20</xdr:row>
                    <xdr:rowOff>133350</xdr:rowOff>
                  </from>
                  <to>
                    <xdr:col>2</xdr:col>
                    <xdr:colOff>609600</xdr:colOff>
                    <xdr:row>20</xdr:row>
                    <xdr:rowOff>352425</xdr:rowOff>
                  </to>
                </anchor>
              </controlPr>
            </control>
          </mc:Choice>
        </mc:AlternateContent>
        <mc:AlternateContent xmlns:mc="http://schemas.openxmlformats.org/markup-compatibility/2006">
          <mc:Choice Requires="x14">
            <control shapeId="63512" r:id="rId16" name="Check Box 24">
              <controlPr defaultSize="0" autoFill="0" autoLine="0" autoPict="0">
                <anchor moveWithCells="1">
                  <from>
                    <xdr:col>2</xdr:col>
                    <xdr:colOff>419100</xdr:colOff>
                    <xdr:row>23</xdr:row>
                    <xdr:rowOff>0</xdr:rowOff>
                  </from>
                  <to>
                    <xdr:col>2</xdr:col>
                    <xdr:colOff>609600</xdr:colOff>
                    <xdr:row>23</xdr:row>
                    <xdr:rowOff>209550</xdr:rowOff>
                  </to>
                </anchor>
              </controlPr>
            </control>
          </mc:Choice>
        </mc:AlternateContent>
        <mc:AlternateContent xmlns:mc="http://schemas.openxmlformats.org/markup-compatibility/2006">
          <mc:Choice Requires="x14">
            <control shapeId="63514" r:id="rId17" name="Check Box 26">
              <controlPr defaultSize="0" autoFill="0" autoLine="0" autoPict="0">
                <anchor moveWithCells="1">
                  <from>
                    <xdr:col>2</xdr:col>
                    <xdr:colOff>419100</xdr:colOff>
                    <xdr:row>24</xdr:row>
                    <xdr:rowOff>0</xdr:rowOff>
                  </from>
                  <to>
                    <xdr:col>2</xdr:col>
                    <xdr:colOff>609600</xdr:colOff>
                    <xdr:row>24</xdr:row>
                    <xdr:rowOff>209550</xdr:rowOff>
                  </to>
                </anchor>
              </controlPr>
            </control>
          </mc:Choice>
        </mc:AlternateContent>
        <mc:AlternateContent xmlns:mc="http://schemas.openxmlformats.org/markup-compatibility/2006">
          <mc:Choice Requires="x14">
            <control shapeId="63515" r:id="rId18" name="Check Box 27">
              <controlPr defaultSize="0" autoFill="0" autoLine="0" autoPict="0">
                <anchor moveWithCells="1">
                  <from>
                    <xdr:col>2</xdr:col>
                    <xdr:colOff>419100</xdr:colOff>
                    <xdr:row>25</xdr:row>
                    <xdr:rowOff>0</xdr:rowOff>
                  </from>
                  <to>
                    <xdr:col>2</xdr:col>
                    <xdr:colOff>609600</xdr:colOff>
                    <xdr:row>25</xdr:row>
                    <xdr:rowOff>209550</xdr:rowOff>
                  </to>
                </anchor>
              </controlPr>
            </control>
          </mc:Choice>
        </mc:AlternateContent>
        <mc:AlternateContent xmlns:mc="http://schemas.openxmlformats.org/markup-compatibility/2006">
          <mc:Choice Requires="x14">
            <control shapeId="63517" r:id="rId19" name="Check Box 29">
              <controlPr defaultSize="0" autoFill="0" autoLine="0" autoPict="0">
                <anchor moveWithCells="1">
                  <from>
                    <xdr:col>2</xdr:col>
                    <xdr:colOff>438150</xdr:colOff>
                    <xdr:row>26</xdr:row>
                    <xdr:rowOff>28575</xdr:rowOff>
                  </from>
                  <to>
                    <xdr:col>2</xdr:col>
                    <xdr:colOff>628650</xdr:colOff>
                    <xdr:row>26</xdr:row>
                    <xdr:rowOff>247650</xdr:rowOff>
                  </to>
                </anchor>
              </controlPr>
            </control>
          </mc:Choice>
        </mc:AlternateContent>
        <mc:AlternateContent xmlns:mc="http://schemas.openxmlformats.org/markup-compatibility/2006">
          <mc:Choice Requires="x14">
            <control shapeId="63518" r:id="rId20" name="Check Box 30">
              <controlPr defaultSize="0" autoFill="0" autoLine="0" autoPict="0">
                <anchor moveWithCells="1">
                  <from>
                    <xdr:col>2</xdr:col>
                    <xdr:colOff>438150</xdr:colOff>
                    <xdr:row>28</xdr:row>
                    <xdr:rowOff>228600</xdr:rowOff>
                  </from>
                  <to>
                    <xdr:col>2</xdr:col>
                    <xdr:colOff>628650</xdr:colOff>
                    <xdr:row>28</xdr:row>
                    <xdr:rowOff>438150</xdr:rowOff>
                  </to>
                </anchor>
              </controlPr>
            </control>
          </mc:Choice>
        </mc:AlternateContent>
        <mc:AlternateContent xmlns:mc="http://schemas.openxmlformats.org/markup-compatibility/2006">
          <mc:Choice Requires="x14">
            <control shapeId="63534" r:id="rId21" name="Check Box 46">
              <controlPr defaultSize="0" autoFill="0" autoLine="0" autoPict="0">
                <anchor moveWithCells="1">
                  <from>
                    <xdr:col>2</xdr:col>
                    <xdr:colOff>419100</xdr:colOff>
                    <xdr:row>31</xdr:row>
                    <xdr:rowOff>0</xdr:rowOff>
                  </from>
                  <to>
                    <xdr:col>2</xdr:col>
                    <xdr:colOff>609600</xdr:colOff>
                    <xdr:row>31</xdr:row>
                    <xdr:rowOff>209550</xdr:rowOff>
                  </to>
                </anchor>
              </controlPr>
            </control>
          </mc:Choice>
        </mc:AlternateContent>
        <mc:AlternateContent xmlns:mc="http://schemas.openxmlformats.org/markup-compatibility/2006">
          <mc:Choice Requires="x14">
            <control shapeId="63535" r:id="rId22" name="Check Box 47">
              <controlPr defaultSize="0" autoFill="0" autoLine="0" autoPict="0">
                <anchor moveWithCells="1">
                  <from>
                    <xdr:col>2</xdr:col>
                    <xdr:colOff>419100</xdr:colOff>
                    <xdr:row>31</xdr:row>
                    <xdr:rowOff>0</xdr:rowOff>
                  </from>
                  <to>
                    <xdr:col>2</xdr:col>
                    <xdr:colOff>609600</xdr:colOff>
                    <xdr:row>31</xdr:row>
                    <xdr:rowOff>209550</xdr:rowOff>
                  </to>
                </anchor>
              </controlPr>
            </control>
          </mc:Choice>
        </mc:AlternateContent>
        <mc:AlternateContent xmlns:mc="http://schemas.openxmlformats.org/markup-compatibility/2006">
          <mc:Choice Requires="x14">
            <control shapeId="63536" r:id="rId23" name="Check Box 48">
              <controlPr defaultSize="0" autoFill="0" autoLine="0" autoPict="0">
                <anchor moveWithCells="1">
                  <from>
                    <xdr:col>2</xdr:col>
                    <xdr:colOff>419100</xdr:colOff>
                    <xdr:row>31</xdr:row>
                    <xdr:rowOff>0</xdr:rowOff>
                  </from>
                  <to>
                    <xdr:col>2</xdr:col>
                    <xdr:colOff>609600</xdr:colOff>
                    <xdr:row>31</xdr:row>
                    <xdr:rowOff>209550</xdr:rowOff>
                  </to>
                </anchor>
              </controlPr>
            </control>
          </mc:Choice>
        </mc:AlternateContent>
        <mc:AlternateContent xmlns:mc="http://schemas.openxmlformats.org/markup-compatibility/2006">
          <mc:Choice Requires="x14">
            <control shapeId="63537" r:id="rId24" name="Check Box 49">
              <controlPr defaultSize="0" autoFill="0" autoLine="0" autoPict="0">
                <anchor moveWithCells="1">
                  <from>
                    <xdr:col>2</xdr:col>
                    <xdr:colOff>419100</xdr:colOff>
                    <xdr:row>31</xdr:row>
                    <xdr:rowOff>0</xdr:rowOff>
                  </from>
                  <to>
                    <xdr:col>2</xdr:col>
                    <xdr:colOff>609600</xdr:colOff>
                    <xdr:row>31</xdr:row>
                    <xdr:rowOff>209550</xdr:rowOff>
                  </to>
                </anchor>
              </controlPr>
            </control>
          </mc:Choice>
        </mc:AlternateContent>
        <mc:AlternateContent xmlns:mc="http://schemas.openxmlformats.org/markup-compatibility/2006">
          <mc:Choice Requires="x14">
            <control shapeId="63538" r:id="rId25" name="Check Box 50">
              <controlPr defaultSize="0" autoFill="0" autoLine="0" autoPict="0">
                <anchor moveWithCells="1">
                  <from>
                    <xdr:col>2</xdr:col>
                    <xdr:colOff>419100</xdr:colOff>
                    <xdr:row>31</xdr:row>
                    <xdr:rowOff>0</xdr:rowOff>
                  </from>
                  <to>
                    <xdr:col>2</xdr:col>
                    <xdr:colOff>609600</xdr:colOff>
                    <xdr:row>31</xdr:row>
                    <xdr:rowOff>209550</xdr:rowOff>
                  </to>
                </anchor>
              </controlPr>
            </control>
          </mc:Choice>
        </mc:AlternateContent>
        <mc:AlternateContent xmlns:mc="http://schemas.openxmlformats.org/markup-compatibility/2006">
          <mc:Choice Requires="x14">
            <control shapeId="63539" r:id="rId26" name="Check Box 51">
              <controlPr defaultSize="0" autoFill="0" autoLine="0" autoPict="0">
                <anchor moveWithCells="1">
                  <from>
                    <xdr:col>2</xdr:col>
                    <xdr:colOff>419100</xdr:colOff>
                    <xdr:row>32</xdr:row>
                    <xdr:rowOff>0</xdr:rowOff>
                  </from>
                  <to>
                    <xdr:col>2</xdr:col>
                    <xdr:colOff>609600</xdr:colOff>
                    <xdr:row>32</xdr:row>
                    <xdr:rowOff>209550</xdr:rowOff>
                  </to>
                </anchor>
              </controlPr>
            </control>
          </mc:Choice>
        </mc:AlternateContent>
        <mc:AlternateContent xmlns:mc="http://schemas.openxmlformats.org/markup-compatibility/2006">
          <mc:Choice Requires="x14">
            <control shapeId="63540" r:id="rId27" name="Check Box 52">
              <controlPr defaultSize="0" autoFill="0" autoLine="0" autoPict="0">
                <anchor moveWithCells="1">
                  <from>
                    <xdr:col>2</xdr:col>
                    <xdr:colOff>419100</xdr:colOff>
                    <xdr:row>32</xdr:row>
                    <xdr:rowOff>0</xdr:rowOff>
                  </from>
                  <to>
                    <xdr:col>2</xdr:col>
                    <xdr:colOff>609600</xdr:colOff>
                    <xdr:row>32</xdr:row>
                    <xdr:rowOff>209550</xdr:rowOff>
                  </to>
                </anchor>
              </controlPr>
            </control>
          </mc:Choice>
        </mc:AlternateContent>
        <mc:AlternateContent xmlns:mc="http://schemas.openxmlformats.org/markup-compatibility/2006">
          <mc:Choice Requires="x14">
            <control shapeId="63541" r:id="rId28" name="Check Box 53">
              <controlPr defaultSize="0" autoFill="0" autoLine="0" autoPict="0">
                <anchor moveWithCells="1">
                  <from>
                    <xdr:col>2</xdr:col>
                    <xdr:colOff>419100</xdr:colOff>
                    <xdr:row>32</xdr:row>
                    <xdr:rowOff>0</xdr:rowOff>
                  </from>
                  <to>
                    <xdr:col>2</xdr:col>
                    <xdr:colOff>609600</xdr:colOff>
                    <xdr:row>32</xdr:row>
                    <xdr:rowOff>209550</xdr:rowOff>
                  </to>
                </anchor>
              </controlPr>
            </control>
          </mc:Choice>
        </mc:AlternateContent>
        <mc:AlternateContent xmlns:mc="http://schemas.openxmlformats.org/markup-compatibility/2006">
          <mc:Choice Requires="x14">
            <control shapeId="63542" r:id="rId29" name="Check Box 54">
              <controlPr defaultSize="0" autoFill="0" autoLine="0" autoPict="0">
                <anchor moveWithCells="1">
                  <from>
                    <xdr:col>2</xdr:col>
                    <xdr:colOff>419100</xdr:colOff>
                    <xdr:row>32</xdr:row>
                    <xdr:rowOff>0</xdr:rowOff>
                  </from>
                  <to>
                    <xdr:col>2</xdr:col>
                    <xdr:colOff>609600</xdr:colOff>
                    <xdr:row>32</xdr:row>
                    <xdr:rowOff>209550</xdr:rowOff>
                  </to>
                </anchor>
              </controlPr>
            </control>
          </mc:Choice>
        </mc:AlternateContent>
        <mc:AlternateContent xmlns:mc="http://schemas.openxmlformats.org/markup-compatibility/2006">
          <mc:Choice Requires="x14">
            <control shapeId="63543" r:id="rId30" name="Check Box 55">
              <controlPr defaultSize="0" autoFill="0" autoLine="0" autoPict="0">
                <anchor moveWithCells="1">
                  <from>
                    <xdr:col>2</xdr:col>
                    <xdr:colOff>419100</xdr:colOff>
                    <xdr:row>32</xdr:row>
                    <xdr:rowOff>0</xdr:rowOff>
                  </from>
                  <to>
                    <xdr:col>2</xdr:col>
                    <xdr:colOff>609600</xdr:colOff>
                    <xdr:row>32</xdr:row>
                    <xdr:rowOff>209550</xdr:rowOff>
                  </to>
                </anchor>
              </controlPr>
            </control>
          </mc:Choice>
        </mc:AlternateContent>
        <mc:AlternateContent xmlns:mc="http://schemas.openxmlformats.org/markup-compatibility/2006">
          <mc:Choice Requires="x14">
            <control shapeId="63544" r:id="rId31" name="Check Box 56">
              <controlPr defaultSize="0" autoFill="0" autoLine="0" autoPict="0">
                <anchor moveWithCells="1">
                  <from>
                    <xdr:col>2</xdr:col>
                    <xdr:colOff>419100</xdr:colOff>
                    <xdr:row>33</xdr:row>
                    <xdr:rowOff>0</xdr:rowOff>
                  </from>
                  <to>
                    <xdr:col>2</xdr:col>
                    <xdr:colOff>609600</xdr:colOff>
                    <xdr:row>33</xdr:row>
                    <xdr:rowOff>209550</xdr:rowOff>
                  </to>
                </anchor>
              </controlPr>
            </control>
          </mc:Choice>
        </mc:AlternateContent>
        <mc:AlternateContent xmlns:mc="http://schemas.openxmlformats.org/markup-compatibility/2006">
          <mc:Choice Requires="x14">
            <control shapeId="63545" r:id="rId32" name="Check Box 57">
              <controlPr defaultSize="0" autoFill="0" autoLine="0" autoPict="0">
                <anchor moveWithCells="1">
                  <from>
                    <xdr:col>2</xdr:col>
                    <xdr:colOff>419100</xdr:colOff>
                    <xdr:row>33</xdr:row>
                    <xdr:rowOff>0</xdr:rowOff>
                  </from>
                  <to>
                    <xdr:col>2</xdr:col>
                    <xdr:colOff>609600</xdr:colOff>
                    <xdr:row>33</xdr:row>
                    <xdr:rowOff>209550</xdr:rowOff>
                  </to>
                </anchor>
              </controlPr>
            </control>
          </mc:Choice>
        </mc:AlternateContent>
        <mc:AlternateContent xmlns:mc="http://schemas.openxmlformats.org/markup-compatibility/2006">
          <mc:Choice Requires="x14">
            <control shapeId="63546" r:id="rId33" name="Check Box 58">
              <controlPr defaultSize="0" autoFill="0" autoLine="0" autoPict="0">
                <anchor moveWithCells="1">
                  <from>
                    <xdr:col>2</xdr:col>
                    <xdr:colOff>419100</xdr:colOff>
                    <xdr:row>33</xdr:row>
                    <xdr:rowOff>0</xdr:rowOff>
                  </from>
                  <to>
                    <xdr:col>2</xdr:col>
                    <xdr:colOff>609600</xdr:colOff>
                    <xdr:row>33</xdr:row>
                    <xdr:rowOff>209550</xdr:rowOff>
                  </to>
                </anchor>
              </controlPr>
            </control>
          </mc:Choice>
        </mc:AlternateContent>
        <mc:AlternateContent xmlns:mc="http://schemas.openxmlformats.org/markup-compatibility/2006">
          <mc:Choice Requires="x14">
            <control shapeId="63547" r:id="rId34" name="Check Box 59">
              <controlPr defaultSize="0" autoFill="0" autoLine="0" autoPict="0">
                <anchor moveWithCells="1">
                  <from>
                    <xdr:col>2</xdr:col>
                    <xdr:colOff>419100</xdr:colOff>
                    <xdr:row>33</xdr:row>
                    <xdr:rowOff>0</xdr:rowOff>
                  </from>
                  <to>
                    <xdr:col>2</xdr:col>
                    <xdr:colOff>609600</xdr:colOff>
                    <xdr:row>33</xdr:row>
                    <xdr:rowOff>209550</xdr:rowOff>
                  </to>
                </anchor>
              </controlPr>
            </control>
          </mc:Choice>
        </mc:AlternateContent>
        <mc:AlternateContent xmlns:mc="http://schemas.openxmlformats.org/markup-compatibility/2006">
          <mc:Choice Requires="x14">
            <control shapeId="63548" r:id="rId35" name="Check Box 60">
              <controlPr defaultSize="0" autoFill="0" autoLine="0" autoPict="0">
                <anchor moveWithCells="1">
                  <from>
                    <xdr:col>2</xdr:col>
                    <xdr:colOff>419100</xdr:colOff>
                    <xdr:row>33</xdr:row>
                    <xdr:rowOff>0</xdr:rowOff>
                  </from>
                  <to>
                    <xdr:col>2</xdr:col>
                    <xdr:colOff>609600</xdr:colOff>
                    <xdr:row>33</xdr:row>
                    <xdr:rowOff>209550</xdr:rowOff>
                  </to>
                </anchor>
              </controlPr>
            </control>
          </mc:Choice>
        </mc:AlternateContent>
        <mc:AlternateContent xmlns:mc="http://schemas.openxmlformats.org/markup-compatibility/2006">
          <mc:Choice Requires="x14">
            <control shapeId="63549" r:id="rId36" name="Check Box 61">
              <controlPr defaultSize="0" autoFill="0" autoLine="0" autoPict="0">
                <anchor moveWithCells="1">
                  <from>
                    <xdr:col>2</xdr:col>
                    <xdr:colOff>419100</xdr:colOff>
                    <xdr:row>34</xdr:row>
                    <xdr:rowOff>0</xdr:rowOff>
                  </from>
                  <to>
                    <xdr:col>2</xdr:col>
                    <xdr:colOff>609600</xdr:colOff>
                    <xdr:row>34</xdr:row>
                    <xdr:rowOff>209550</xdr:rowOff>
                  </to>
                </anchor>
              </controlPr>
            </control>
          </mc:Choice>
        </mc:AlternateContent>
        <mc:AlternateContent xmlns:mc="http://schemas.openxmlformats.org/markup-compatibility/2006">
          <mc:Choice Requires="x14">
            <control shapeId="63550" r:id="rId37" name="Check Box 62">
              <controlPr defaultSize="0" autoFill="0" autoLine="0" autoPict="0">
                <anchor moveWithCells="1">
                  <from>
                    <xdr:col>2</xdr:col>
                    <xdr:colOff>419100</xdr:colOff>
                    <xdr:row>34</xdr:row>
                    <xdr:rowOff>0</xdr:rowOff>
                  </from>
                  <to>
                    <xdr:col>2</xdr:col>
                    <xdr:colOff>609600</xdr:colOff>
                    <xdr:row>34</xdr:row>
                    <xdr:rowOff>209550</xdr:rowOff>
                  </to>
                </anchor>
              </controlPr>
            </control>
          </mc:Choice>
        </mc:AlternateContent>
        <mc:AlternateContent xmlns:mc="http://schemas.openxmlformats.org/markup-compatibility/2006">
          <mc:Choice Requires="x14">
            <control shapeId="63551" r:id="rId38" name="Check Box 63">
              <controlPr defaultSize="0" autoFill="0" autoLine="0" autoPict="0">
                <anchor moveWithCells="1">
                  <from>
                    <xdr:col>2</xdr:col>
                    <xdr:colOff>419100</xdr:colOff>
                    <xdr:row>34</xdr:row>
                    <xdr:rowOff>0</xdr:rowOff>
                  </from>
                  <to>
                    <xdr:col>2</xdr:col>
                    <xdr:colOff>609600</xdr:colOff>
                    <xdr:row>34</xdr:row>
                    <xdr:rowOff>209550</xdr:rowOff>
                  </to>
                </anchor>
              </controlPr>
            </control>
          </mc:Choice>
        </mc:AlternateContent>
        <mc:AlternateContent xmlns:mc="http://schemas.openxmlformats.org/markup-compatibility/2006">
          <mc:Choice Requires="x14">
            <control shapeId="63552" r:id="rId39" name="Check Box 64">
              <controlPr defaultSize="0" autoFill="0" autoLine="0" autoPict="0">
                <anchor moveWithCells="1">
                  <from>
                    <xdr:col>2</xdr:col>
                    <xdr:colOff>419100</xdr:colOff>
                    <xdr:row>34</xdr:row>
                    <xdr:rowOff>0</xdr:rowOff>
                  </from>
                  <to>
                    <xdr:col>2</xdr:col>
                    <xdr:colOff>609600</xdr:colOff>
                    <xdr:row>34</xdr:row>
                    <xdr:rowOff>209550</xdr:rowOff>
                  </to>
                </anchor>
              </controlPr>
            </control>
          </mc:Choice>
        </mc:AlternateContent>
        <mc:AlternateContent xmlns:mc="http://schemas.openxmlformats.org/markup-compatibility/2006">
          <mc:Choice Requires="x14">
            <control shapeId="63553" r:id="rId40" name="Check Box 65">
              <controlPr defaultSize="0" autoFill="0" autoLine="0" autoPict="0">
                <anchor moveWithCells="1">
                  <from>
                    <xdr:col>2</xdr:col>
                    <xdr:colOff>419100</xdr:colOff>
                    <xdr:row>34</xdr:row>
                    <xdr:rowOff>0</xdr:rowOff>
                  </from>
                  <to>
                    <xdr:col>2</xdr:col>
                    <xdr:colOff>609600</xdr:colOff>
                    <xdr:row>34</xdr:row>
                    <xdr:rowOff>209550</xdr:rowOff>
                  </to>
                </anchor>
              </controlPr>
            </control>
          </mc:Choice>
        </mc:AlternateContent>
        <mc:AlternateContent xmlns:mc="http://schemas.openxmlformats.org/markup-compatibility/2006">
          <mc:Choice Requires="x14">
            <control shapeId="63596" r:id="rId41" name="Check Box 108">
              <controlPr defaultSize="0" autoFill="0" autoLine="0" autoPict="0">
                <anchor moveWithCells="1">
                  <from>
                    <xdr:col>2</xdr:col>
                    <xdr:colOff>409575</xdr:colOff>
                    <xdr:row>30</xdr:row>
                    <xdr:rowOff>114300</xdr:rowOff>
                  </from>
                  <to>
                    <xdr:col>2</xdr:col>
                    <xdr:colOff>600075</xdr:colOff>
                    <xdr:row>30</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64BE44A-599F-4516-B50C-2F68CA09DBBF}">
            <xm:f>NOT(ISERROR(SEARCH($G$32,G32)))</xm:f>
            <xm:f>$G$32</xm:f>
            <x14:dxf>
              <font>
                <b/>
                <i val="0"/>
              </font>
              <fill>
                <patternFill>
                  <bgColor rgb="FFFF0000"/>
                </patternFill>
              </fill>
              <border>
                <left style="thin">
                  <color auto="1"/>
                </left>
                <right style="thin">
                  <color auto="1"/>
                </right>
                <top style="thin">
                  <color auto="1"/>
                </top>
                <bottom style="thin">
                  <color auto="1"/>
                </bottom>
                <vertical/>
                <horizontal/>
              </border>
            </x14:dxf>
          </x14:cfRule>
          <xm:sqref>G32</xm:sqref>
        </x14:conditionalFormatting>
        <x14:conditionalFormatting xmlns:xm="http://schemas.microsoft.com/office/excel/2006/main">
          <x14:cfRule type="containsText" priority="4" operator="containsText" id="{72460C3B-0093-45FE-BC8E-80EAFEACDFD2}">
            <xm:f>NOT(ISERROR(SEARCH($G$24,G24)))</xm:f>
            <xm:f>$G$24</xm:f>
            <x14:dxf>
              <font>
                <b/>
                <i val="0"/>
              </font>
              <fill>
                <patternFill>
                  <bgColor rgb="FFFF0000"/>
                </patternFill>
              </fill>
              <border>
                <left style="thin">
                  <color auto="1"/>
                </left>
                <right style="thin">
                  <color auto="1"/>
                </right>
                <top style="thin">
                  <color auto="1"/>
                </top>
                <bottom style="thin">
                  <color auto="1"/>
                </bottom>
                <vertical/>
                <horizontal/>
              </border>
            </x14:dxf>
          </x14:cfRule>
          <xm:sqref>G24</xm:sqref>
        </x14:conditionalFormatting>
        <x14:conditionalFormatting xmlns:xm="http://schemas.microsoft.com/office/excel/2006/main">
          <x14:cfRule type="containsText" priority="2" operator="containsText" id="{5C013C44-48C6-4A2E-86B7-F828EB4169A0}">
            <xm:f>NOT(ISERROR(SEARCH($G$23,G23)))</xm:f>
            <xm:f>$G$23</xm:f>
            <x14:dxf>
              <font>
                <b/>
                <i val="0"/>
              </font>
              <fill>
                <patternFill>
                  <bgColor rgb="FF92D050"/>
                </patternFill>
              </fill>
              <border>
                <left style="thin">
                  <color auto="1"/>
                </left>
                <right style="thin">
                  <color auto="1"/>
                </right>
                <top style="thin">
                  <color auto="1"/>
                </top>
                <bottom style="thin">
                  <color auto="1"/>
                </bottom>
                <vertical/>
                <horizontal/>
              </border>
            </x14:dxf>
          </x14:cfRule>
          <xm:sqref>G23</xm:sqref>
        </x14:conditionalFormatting>
        <x14:conditionalFormatting xmlns:xm="http://schemas.microsoft.com/office/excel/2006/main">
          <x14:cfRule type="containsText" priority="1" operator="containsText" id="{411ED2D7-4B83-440F-93FA-32C92AC3B347}">
            <xm:f>NOT(ISERROR(SEARCH($G$31,G31)))</xm:f>
            <xm:f>$G$31</xm:f>
            <x14:dxf>
              <font>
                <b/>
                <i val="0"/>
              </font>
              <fill>
                <patternFill>
                  <bgColor rgb="FF92D050"/>
                </patternFill>
              </fill>
              <border>
                <left style="thin">
                  <color auto="1"/>
                </left>
                <right style="thin">
                  <color auto="1"/>
                </right>
                <top style="thin">
                  <color auto="1"/>
                </top>
                <bottom style="thin">
                  <color auto="1"/>
                </bottom>
                <vertical/>
                <horizontal/>
              </border>
            </x14:dxf>
          </x14:cfRule>
          <xm:sqref>G31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2"/>
  <sheetViews>
    <sheetView zoomScale="90" zoomScaleNormal="90" workbookViewId="0">
      <selection activeCell="F21" sqref="F21"/>
    </sheetView>
  </sheetViews>
  <sheetFormatPr defaultRowHeight="12.75" x14ac:dyDescent="0.2"/>
  <cols>
    <col min="1" max="1" width="12.5703125" customWidth="1"/>
    <col min="2" max="2" width="69.42578125" customWidth="1"/>
    <col min="3" max="3" width="12" customWidth="1"/>
    <col min="4" max="4" width="12" style="1" customWidth="1"/>
    <col min="5" max="5" width="13.85546875" customWidth="1"/>
    <col min="6" max="6" width="17.5703125" customWidth="1"/>
    <col min="7" max="7" width="8.85546875" style="80" customWidth="1"/>
    <col min="8" max="8" width="8.85546875" style="80" hidden="1" customWidth="1"/>
    <col min="9" max="9" width="34.7109375" customWidth="1"/>
    <col min="10" max="11" width="8.85546875" hidden="1" customWidth="1"/>
    <col min="12" max="14" width="0" hidden="1" customWidth="1"/>
  </cols>
  <sheetData>
    <row r="1" spans="1:11" ht="15.75" x14ac:dyDescent="0.25">
      <c r="A1" s="160" t="s">
        <v>92</v>
      </c>
      <c r="G1" s="171"/>
      <c r="H1" s="307"/>
    </row>
    <row r="2" spans="1:11" ht="15.75" x14ac:dyDescent="0.25">
      <c r="G2" s="171"/>
      <c r="H2" s="307"/>
    </row>
    <row r="3" spans="1:11" ht="15.75" x14ac:dyDescent="0.25">
      <c r="A3" s="161" t="s">
        <v>44</v>
      </c>
      <c r="B3" s="162"/>
      <c r="C3" s="162"/>
      <c r="D3" s="162"/>
      <c r="E3" s="162"/>
      <c r="F3" s="15"/>
      <c r="G3" s="289"/>
      <c r="H3" s="289"/>
    </row>
    <row r="4" spans="1:11" ht="15.75" x14ac:dyDescent="0.25">
      <c r="A4" s="281" t="s">
        <v>372</v>
      </c>
      <c r="B4" s="162"/>
      <c r="C4" s="162"/>
      <c r="D4" s="162"/>
      <c r="E4" s="162"/>
      <c r="F4" s="15"/>
      <c r="G4" s="289"/>
      <c r="H4" s="289"/>
    </row>
    <row r="5" spans="1:11" ht="15.75" x14ac:dyDescent="0.25">
      <c r="A5" s="390" t="s">
        <v>396</v>
      </c>
      <c r="B5" s="390"/>
      <c r="C5" s="390"/>
      <c r="D5" s="314"/>
      <c r="E5" s="171"/>
      <c r="F5" s="173"/>
    </row>
    <row r="6" spans="1:11" ht="16.5" thickBot="1" x14ac:dyDescent="0.3">
      <c r="A6" s="321"/>
      <c r="B6" s="321"/>
      <c r="C6" s="321"/>
      <c r="D6" s="321"/>
      <c r="E6" s="322"/>
      <c r="F6" s="323"/>
    </row>
    <row r="7" spans="1:11" ht="33" thickTop="1" thickBot="1" x14ac:dyDescent="0.3">
      <c r="A7" s="75"/>
      <c r="B7" s="164"/>
      <c r="C7" s="164"/>
      <c r="D7" s="164"/>
      <c r="E7" s="164"/>
      <c r="F7" s="375" t="s">
        <v>13</v>
      </c>
      <c r="G7" s="74" t="s">
        <v>16</v>
      </c>
      <c r="H7" s="74" t="s">
        <v>17</v>
      </c>
      <c r="I7" s="175"/>
    </row>
    <row r="8" spans="1:11" ht="38.450000000000003" customHeight="1" thickTop="1" x14ac:dyDescent="0.25">
      <c r="A8" s="338"/>
      <c r="B8" s="341" t="s">
        <v>145</v>
      </c>
      <c r="C8" s="339"/>
      <c r="D8" s="339"/>
      <c r="E8" s="339"/>
      <c r="F8" s="340"/>
      <c r="G8" s="74"/>
      <c r="H8" s="74"/>
    </row>
    <row r="9" spans="1:11" ht="72.599999999999994" customHeight="1" thickBot="1" x14ac:dyDescent="0.25">
      <c r="A9" s="165" t="s">
        <v>39</v>
      </c>
      <c r="B9" s="276" t="s">
        <v>392</v>
      </c>
      <c r="C9" s="361" t="s">
        <v>371</v>
      </c>
      <c r="D9" s="216"/>
      <c r="E9" s="216" t="s">
        <v>147</v>
      </c>
      <c r="F9" s="219" t="s">
        <v>399</v>
      </c>
      <c r="G9" s="123"/>
      <c r="H9" s="293"/>
    </row>
    <row r="10" spans="1:11" ht="30.75" customHeight="1" x14ac:dyDescent="0.25">
      <c r="A10" s="165"/>
      <c r="B10" s="215" t="s">
        <v>146</v>
      </c>
      <c r="C10" s="230">
        <v>0</v>
      </c>
      <c r="D10" s="358"/>
      <c r="E10" s="199" t="s">
        <v>201</v>
      </c>
      <c r="F10" s="367" t="b">
        <v>0</v>
      </c>
      <c r="G10" s="123">
        <v>10</v>
      </c>
      <c r="H10" s="74">
        <f t="shared" ref="H10:H13" si="0">IF(F10,G10,0)</f>
        <v>0</v>
      </c>
      <c r="I10" s="189" t="str">
        <f>IF(K12=0,"Select one answer for this standard","")</f>
        <v>Select one answer for this standard</v>
      </c>
      <c r="J10" s="78">
        <f>IF(F10,1,0)</f>
        <v>0</v>
      </c>
      <c r="K10" s="78"/>
    </row>
    <row r="11" spans="1:11" ht="30.75" customHeight="1" x14ac:dyDescent="0.25">
      <c r="A11" s="165"/>
      <c r="B11" s="215" t="s">
        <v>148</v>
      </c>
      <c r="C11" s="231">
        <f>SUM(C10*2)</f>
        <v>0</v>
      </c>
      <c r="D11" s="359"/>
      <c r="E11" s="199" t="s">
        <v>202</v>
      </c>
      <c r="F11" s="367" t="b">
        <v>0</v>
      </c>
      <c r="G11" s="123">
        <f>0.75*G10</f>
        <v>7.5</v>
      </c>
      <c r="H11" s="74">
        <f t="shared" si="0"/>
        <v>0</v>
      </c>
      <c r="I11" s="283" t="str">
        <f>IF(K12&gt;1,"Entry error, select one answer","")</f>
        <v/>
      </c>
      <c r="J11" s="78">
        <f t="shared" ref="J11:J13" si="1">IF(F11,1,0)</f>
        <v>0</v>
      </c>
      <c r="K11" s="78"/>
    </row>
    <row r="12" spans="1:11" ht="30.75" customHeight="1" x14ac:dyDescent="0.25">
      <c r="A12" s="165"/>
      <c r="B12" s="215" t="s">
        <v>150</v>
      </c>
      <c r="C12" s="232">
        <v>0</v>
      </c>
      <c r="D12" s="358"/>
      <c r="E12" s="199" t="s">
        <v>199</v>
      </c>
      <c r="F12" s="367" t="b">
        <v>0</v>
      </c>
      <c r="G12" s="123">
        <f>0.5*G10</f>
        <v>5</v>
      </c>
      <c r="H12" s="74">
        <f t="shared" si="0"/>
        <v>0</v>
      </c>
      <c r="J12" s="78">
        <f t="shared" si="1"/>
        <v>0</v>
      </c>
      <c r="K12" s="78">
        <f>SUM(J10:J13)</f>
        <v>0</v>
      </c>
    </row>
    <row r="13" spans="1:11" ht="30.75" customHeight="1" thickBot="1" x14ac:dyDescent="0.3">
      <c r="A13" s="165"/>
      <c r="B13" s="215" t="s">
        <v>147</v>
      </c>
      <c r="C13" s="233" t="e">
        <f>C12/C11</f>
        <v>#DIV/0!</v>
      </c>
      <c r="D13" s="360"/>
      <c r="E13" s="199" t="s">
        <v>200</v>
      </c>
      <c r="F13" s="367" t="b">
        <v>0</v>
      </c>
      <c r="G13" s="123">
        <v>0</v>
      </c>
      <c r="H13" s="74">
        <f t="shared" si="0"/>
        <v>0</v>
      </c>
      <c r="J13" s="78">
        <f t="shared" si="1"/>
        <v>0</v>
      </c>
      <c r="K13" s="78"/>
    </row>
    <row r="14" spans="1:11" ht="32.25" customHeight="1" x14ac:dyDescent="0.2">
      <c r="A14" s="165" t="s">
        <v>40</v>
      </c>
      <c r="B14" s="214" t="s">
        <v>345</v>
      </c>
      <c r="C14" s="402"/>
      <c r="D14" s="402"/>
      <c r="E14" s="403"/>
      <c r="F14" s="367" t="b">
        <v>0</v>
      </c>
      <c r="G14" s="74">
        <v>6</v>
      </c>
      <c r="H14" s="74">
        <f t="shared" ref="H14" si="2">IF(F14,G14,0)</f>
        <v>0</v>
      </c>
      <c r="I14" s="70"/>
      <c r="J14" s="196"/>
    </row>
    <row r="15" spans="1:11" ht="31.5" customHeight="1" x14ac:dyDescent="0.2">
      <c r="A15" s="165" t="s">
        <v>41</v>
      </c>
      <c r="B15" s="189" t="s">
        <v>346</v>
      </c>
      <c r="C15" s="404"/>
      <c r="D15" s="404"/>
      <c r="E15" s="405"/>
      <c r="F15" s="367" t="b">
        <v>0</v>
      </c>
      <c r="G15" s="123">
        <v>7</v>
      </c>
      <c r="H15" s="293">
        <f t="shared" ref="H15:H16" si="3">IF(F15,G15,0)</f>
        <v>0</v>
      </c>
    </row>
    <row r="16" spans="1:11" ht="31.15" customHeight="1" thickBot="1" x14ac:dyDescent="0.25">
      <c r="A16" s="165" t="s">
        <v>149</v>
      </c>
      <c r="B16" s="412" t="s">
        <v>105</v>
      </c>
      <c r="C16" s="413"/>
      <c r="D16" s="413"/>
      <c r="E16" s="414"/>
      <c r="F16" s="367" t="b">
        <v>0</v>
      </c>
      <c r="G16" s="123">
        <v>5</v>
      </c>
      <c r="H16" s="293">
        <f t="shared" si="3"/>
        <v>0</v>
      </c>
    </row>
    <row r="17" spans="1:9" ht="17.25" thickTop="1" thickBot="1" x14ac:dyDescent="0.25">
      <c r="A17" s="166"/>
      <c r="B17" s="166"/>
      <c r="C17" s="166"/>
      <c r="D17" s="166"/>
      <c r="E17" s="166"/>
      <c r="F17" s="166"/>
      <c r="G17" s="171"/>
      <c r="H17" s="308"/>
      <c r="I17" s="23"/>
    </row>
    <row r="18" spans="1:9" ht="16.5" thickBot="1" x14ac:dyDescent="0.3">
      <c r="A18" s="14"/>
      <c r="B18" s="409" t="s">
        <v>47</v>
      </c>
      <c r="C18" s="410"/>
      <c r="D18" s="410"/>
      <c r="E18" s="411"/>
      <c r="F18" s="167">
        <f>H18/G18</f>
        <v>0</v>
      </c>
      <c r="G18" s="293">
        <f>G16+G15+G14+G10</f>
        <v>28</v>
      </c>
      <c r="H18" s="293">
        <f>SUM(H9:H17)</f>
        <v>0</v>
      </c>
      <c r="I18" s="23"/>
    </row>
    <row r="19" spans="1:9" ht="15.75" x14ac:dyDescent="0.25">
      <c r="A19" s="14"/>
      <c r="B19" s="168"/>
      <c r="C19" s="168"/>
      <c r="D19" s="168"/>
      <c r="E19" s="168"/>
      <c r="F19" s="168"/>
      <c r="I19" s="23"/>
    </row>
    <row r="20" spans="1:9" ht="16.5" thickBot="1" x14ac:dyDescent="0.25">
      <c r="A20" s="14"/>
    </row>
    <row r="21" spans="1:9" ht="100.15" customHeight="1" thickBot="1" x14ac:dyDescent="0.25">
      <c r="A21" s="14"/>
      <c r="B21" s="406" t="s">
        <v>93</v>
      </c>
      <c r="C21" s="407"/>
      <c r="D21" s="407"/>
      <c r="E21" s="408"/>
    </row>
    <row r="22" spans="1:9" x14ac:dyDescent="0.2">
      <c r="G22" s="171"/>
    </row>
  </sheetData>
  <mergeCells count="6">
    <mergeCell ref="C14:E14"/>
    <mergeCell ref="C15:E15"/>
    <mergeCell ref="A5:C5"/>
    <mergeCell ref="B21:E21"/>
    <mergeCell ref="B18:E18"/>
    <mergeCell ref="B16:E16"/>
  </mergeCells>
  <pageMargins left="0.7" right="0.7" top="0.75" bottom="0.75" header="0.3" footer="0.3"/>
  <pageSetup scale="46" orientation="portrait" r:id="rId1"/>
  <headerFooter>
    <oddHeader>&amp;LMetric 2.1
Square Footage</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300" r:id="rId4" name="Check Box 4">
              <controlPr defaultSize="0" autoFill="0" autoLine="0" autoPict="0">
                <anchor moveWithCells="1">
                  <from>
                    <xdr:col>5</xdr:col>
                    <xdr:colOff>419100</xdr:colOff>
                    <xdr:row>9</xdr:row>
                    <xdr:rowOff>0</xdr:rowOff>
                  </from>
                  <to>
                    <xdr:col>5</xdr:col>
                    <xdr:colOff>609600</xdr:colOff>
                    <xdr:row>9</xdr:row>
                    <xdr:rowOff>209550</xdr:rowOff>
                  </to>
                </anchor>
              </controlPr>
            </control>
          </mc:Choice>
        </mc:AlternateContent>
        <mc:AlternateContent xmlns:mc="http://schemas.openxmlformats.org/markup-compatibility/2006">
          <mc:Choice Requires="x14">
            <control shapeId="55301" r:id="rId5" name="Check Box 5">
              <controlPr defaultSize="0" autoFill="0" autoLine="0" autoPict="0">
                <anchor moveWithCells="1">
                  <from>
                    <xdr:col>5</xdr:col>
                    <xdr:colOff>419100</xdr:colOff>
                    <xdr:row>10</xdr:row>
                    <xdr:rowOff>0</xdr:rowOff>
                  </from>
                  <to>
                    <xdr:col>5</xdr:col>
                    <xdr:colOff>609600</xdr:colOff>
                    <xdr:row>10</xdr:row>
                    <xdr:rowOff>209550</xdr:rowOff>
                  </to>
                </anchor>
              </controlPr>
            </control>
          </mc:Choice>
        </mc:AlternateContent>
        <mc:AlternateContent xmlns:mc="http://schemas.openxmlformats.org/markup-compatibility/2006">
          <mc:Choice Requires="x14">
            <control shapeId="55302" r:id="rId6" name="Check Box 6">
              <controlPr defaultSize="0" autoFill="0" autoLine="0" autoPict="0">
                <anchor moveWithCells="1">
                  <from>
                    <xdr:col>5</xdr:col>
                    <xdr:colOff>419100</xdr:colOff>
                    <xdr:row>11</xdr:row>
                    <xdr:rowOff>0</xdr:rowOff>
                  </from>
                  <to>
                    <xdr:col>5</xdr:col>
                    <xdr:colOff>609600</xdr:colOff>
                    <xdr:row>11</xdr:row>
                    <xdr:rowOff>209550</xdr:rowOff>
                  </to>
                </anchor>
              </controlPr>
            </control>
          </mc:Choice>
        </mc:AlternateContent>
        <mc:AlternateContent xmlns:mc="http://schemas.openxmlformats.org/markup-compatibility/2006">
          <mc:Choice Requires="x14">
            <control shapeId="55303" r:id="rId7" name="Check Box 7">
              <controlPr defaultSize="0" autoFill="0" autoLine="0" autoPict="0">
                <anchor moveWithCells="1">
                  <from>
                    <xdr:col>5</xdr:col>
                    <xdr:colOff>419100</xdr:colOff>
                    <xdr:row>12</xdr:row>
                    <xdr:rowOff>0</xdr:rowOff>
                  </from>
                  <to>
                    <xdr:col>5</xdr:col>
                    <xdr:colOff>609600</xdr:colOff>
                    <xdr:row>12</xdr:row>
                    <xdr:rowOff>209550</xdr:rowOff>
                  </to>
                </anchor>
              </controlPr>
            </control>
          </mc:Choice>
        </mc:AlternateContent>
        <mc:AlternateContent xmlns:mc="http://schemas.openxmlformats.org/markup-compatibility/2006">
          <mc:Choice Requires="x14">
            <control shapeId="55304" r:id="rId8" name="Check Box 8">
              <controlPr defaultSize="0" autoFill="0" autoLine="0" autoPict="0">
                <anchor moveWithCells="1">
                  <from>
                    <xdr:col>5</xdr:col>
                    <xdr:colOff>419100</xdr:colOff>
                    <xdr:row>13</xdr:row>
                    <xdr:rowOff>0</xdr:rowOff>
                  </from>
                  <to>
                    <xdr:col>5</xdr:col>
                    <xdr:colOff>609600</xdr:colOff>
                    <xdr:row>13</xdr:row>
                    <xdr:rowOff>209550</xdr:rowOff>
                  </to>
                </anchor>
              </controlPr>
            </control>
          </mc:Choice>
        </mc:AlternateContent>
        <mc:AlternateContent xmlns:mc="http://schemas.openxmlformats.org/markup-compatibility/2006">
          <mc:Choice Requires="x14">
            <control shapeId="55305" r:id="rId9" name="Check Box 9">
              <controlPr defaultSize="0" autoFill="0" autoLine="0" autoPict="0">
                <anchor moveWithCells="1">
                  <from>
                    <xdr:col>5</xdr:col>
                    <xdr:colOff>419100</xdr:colOff>
                    <xdr:row>14</xdr:row>
                    <xdr:rowOff>0</xdr:rowOff>
                  </from>
                  <to>
                    <xdr:col>5</xdr:col>
                    <xdr:colOff>609600</xdr:colOff>
                    <xdr:row>14</xdr:row>
                    <xdr:rowOff>209550</xdr:rowOff>
                  </to>
                </anchor>
              </controlPr>
            </control>
          </mc:Choice>
        </mc:AlternateContent>
        <mc:AlternateContent xmlns:mc="http://schemas.openxmlformats.org/markup-compatibility/2006">
          <mc:Choice Requires="x14">
            <control shapeId="55306" r:id="rId10" name="Check Box 10">
              <controlPr defaultSize="0" autoFill="0" autoLine="0" autoPict="0">
                <anchor moveWithCells="1">
                  <from>
                    <xdr:col>5</xdr:col>
                    <xdr:colOff>419100</xdr:colOff>
                    <xdr:row>15</xdr:row>
                    <xdr:rowOff>0</xdr:rowOff>
                  </from>
                  <to>
                    <xdr:col>5</xdr:col>
                    <xdr:colOff>609600</xdr:colOff>
                    <xdr:row>15</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 operator="containsText" id="{D4C8A44A-4D3C-49FB-A47B-2A231F05313E}">
            <xm:f>NOT(ISERROR(SEARCH($I$11,I11)))</xm:f>
            <xm:f>$I$11</xm:f>
            <x14:dxf>
              <font>
                <b/>
                <i val="0"/>
              </font>
              <fill>
                <patternFill>
                  <bgColor rgb="FFFF0000"/>
                </patternFill>
              </fill>
              <border>
                <left style="thin">
                  <color auto="1"/>
                </left>
                <right style="thin">
                  <color auto="1"/>
                </right>
                <top style="thin">
                  <color auto="1"/>
                </top>
                <bottom style="thin">
                  <color auto="1"/>
                </bottom>
              </border>
            </x14:dxf>
          </x14:cfRule>
          <xm:sqref>I11</xm:sqref>
        </x14:conditionalFormatting>
        <x14:conditionalFormatting xmlns:xm="http://schemas.microsoft.com/office/excel/2006/main">
          <x14:cfRule type="containsText" priority="1" operator="containsText" id="{8E08770A-433A-43FE-8722-F42AC1BCF36B}">
            <xm:f>NOT(ISERROR(SEARCH($I$10,I10)))</xm:f>
            <xm:f>$I$10</xm:f>
            <x14:dxf>
              <font>
                <b/>
                <i val="0"/>
              </font>
              <fill>
                <patternFill>
                  <bgColor rgb="FF92D050"/>
                </patternFill>
              </fill>
              <border>
                <left style="thin">
                  <color auto="1"/>
                </left>
                <right style="thin">
                  <color auto="1"/>
                </right>
                <top style="thin">
                  <color auto="1"/>
                </top>
                <bottom style="thin">
                  <color auto="1"/>
                </bottom>
                <vertical/>
                <horizontal/>
              </border>
            </x14:dxf>
          </x14:cfRule>
          <xm:sqref>I10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9"/>
  <sheetViews>
    <sheetView zoomScale="90" zoomScaleNormal="90" workbookViewId="0">
      <selection activeCell="F8" sqref="F8"/>
    </sheetView>
  </sheetViews>
  <sheetFormatPr defaultRowHeight="12.75" x14ac:dyDescent="0.2"/>
  <cols>
    <col min="1" max="1" width="10.42578125" customWidth="1"/>
    <col min="2" max="2" width="63.5703125" customWidth="1"/>
    <col min="3" max="3" width="17.28515625" customWidth="1"/>
    <col min="4" max="4" width="8.85546875" style="80" customWidth="1"/>
    <col min="5" max="5" width="8.85546875" style="80" hidden="1" customWidth="1"/>
    <col min="6" max="6" width="36.7109375" customWidth="1"/>
  </cols>
  <sheetData>
    <row r="1" spans="1:6" ht="15.75" x14ac:dyDescent="0.25">
      <c r="A1" s="169" t="s">
        <v>94</v>
      </c>
      <c r="B1" s="170"/>
      <c r="C1" s="169"/>
      <c r="D1" s="171"/>
    </row>
    <row r="2" spans="1:6" ht="15.75" x14ac:dyDescent="0.25">
      <c r="A2" s="169"/>
      <c r="B2" s="170"/>
      <c r="C2" s="169"/>
      <c r="D2" s="171"/>
    </row>
    <row r="3" spans="1:6" ht="15.75" x14ac:dyDescent="0.25">
      <c r="A3" s="415" t="s">
        <v>44</v>
      </c>
      <c r="B3" s="415"/>
      <c r="C3" s="172"/>
      <c r="D3" s="171"/>
      <c r="E3" s="173"/>
    </row>
    <row r="4" spans="1:6" ht="15.75" x14ac:dyDescent="0.25">
      <c r="A4" s="281" t="s">
        <v>372</v>
      </c>
      <c r="B4" s="252"/>
      <c r="C4" s="253"/>
      <c r="D4" s="171"/>
      <c r="E4" s="173"/>
    </row>
    <row r="5" spans="1:6" ht="15.75" x14ac:dyDescent="0.25">
      <c r="A5" s="416" t="s">
        <v>396</v>
      </c>
      <c r="B5" s="416"/>
      <c r="C5" s="416"/>
      <c r="D5" s="171"/>
      <c r="E5" s="173"/>
    </row>
    <row r="6" spans="1:6" ht="16.5" thickBot="1" x14ac:dyDescent="0.3">
      <c r="A6" s="321"/>
      <c r="B6" s="321"/>
      <c r="C6" s="321"/>
      <c r="D6" s="171"/>
      <c r="E6" s="173"/>
    </row>
    <row r="7" spans="1:6" ht="33" thickTop="1" thickBot="1" x14ac:dyDescent="0.3">
      <c r="A7" s="244"/>
      <c r="B7" s="174"/>
      <c r="C7" s="375" t="s">
        <v>13</v>
      </c>
      <c r="D7" s="309" t="s">
        <v>16</v>
      </c>
      <c r="E7" s="309" t="s">
        <v>17</v>
      </c>
    </row>
    <row r="8" spans="1:6" ht="35.1" customHeight="1" thickTop="1" x14ac:dyDescent="0.2">
      <c r="A8" s="212" t="s">
        <v>95</v>
      </c>
      <c r="B8" s="186" t="s">
        <v>339</v>
      </c>
      <c r="C8" s="367" t="b">
        <v>0</v>
      </c>
      <c r="D8" s="295">
        <v>2</v>
      </c>
      <c r="E8" s="74">
        <f>IF(C8,D8,0)</f>
        <v>0</v>
      </c>
    </row>
    <row r="9" spans="1:6" ht="35.1" customHeight="1" x14ac:dyDescent="0.2">
      <c r="A9" s="213" t="s">
        <v>96</v>
      </c>
      <c r="B9" s="184" t="s">
        <v>340</v>
      </c>
      <c r="C9" s="367" t="b">
        <v>0</v>
      </c>
      <c r="D9" s="295">
        <v>1</v>
      </c>
      <c r="E9" s="74">
        <f t="shared" ref="E9:E15" si="0">IF(C9,D9,0)</f>
        <v>0</v>
      </c>
    </row>
    <row r="10" spans="1:6" ht="35.1" customHeight="1" x14ac:dyDescent="0.2">
      <c r="A10" s="213" t="s">
        <v>97</v>
      </c>
      <c r="B10" s="85" t="s">
        <v>341</v>
      </c>
      <c r="C10" s="367" t="b">
        <v>0</v>
      </c>
      <c r="D10" s="295">
        <v>1</v>
      </c>
      <c r="E10" s="74">
        <f t="shared" si="0"/>
        <v>0</v>
      </c>
    </row>
    <row r="11" spans="1:6" ht="35.1" customHeight="1" x14ac:dyDescent="0.2">
      <c r="A11" s="213" t="s">
        <v>220</v>
      </c>
      <c r="B11" s="85" t="s">
        <v>214</v>
      </c>
      <c r="C11" s="367" t="b">
        <v>0</v>
      </c>
      <c r="D11" s="295">
        <v>1</v>
      </c>
      <c r="E11" s="74">
        <f t="shared" si="0"/>
        <v>0</v>
      </c>
    </row>
    <row r="12" spans="1:6" ht="35.1" customHeight="1" x14ac:dyDescent="0.2">
      <c r="A12" s="213" t="s">
        <v>98</v>
      </c>
      <c r="B12" s="85" t="s">
        <v>342</v>
      </c>
      <c r="C12" s="367" t="b">
        <v>0</v>
      </c>
      <c r="D12" s="295">
        <v>1</v>
      </c>
      <c r="E12" s="74">
        <f t="shared" si="0"/>
        <v>0</v>
      </c>
    </row>
    <row r="13" spans="1:6" ht="35.1" customHeight="1" x14ac:dyDescent="0.2">
      <c r="A13" s="213" t="s">
        <v>99</v>
      </c>
      <c r="B13" s="187" t="s">
        <v>343</v>
      </c>
      <c r="C13" s="367" t="b">
        <v>0</v>
      </c>
      <c r="D13" s="295">
        <v>1</v>
      </c>
      <c r="E13" s="74">
        <f t="shared" si="0"/>
        <v>0</v>
      </c>
    </row>
    <row r="14" spans="1:6" ht="48.75" customHeight="1" x14ac:dyDescent="0.2">
      <c r="A14" s="213" t="s">
        <v>100</v>
      </c>
      <c r="B14" s="85" t="s">
        <v>344</v>
      </c>
      <c r="C14" s="367" t="b">
        <v>0</v>
      </c>
      <c r="D14" s="295">
        <v>2</v>
      </c>
      <c r="E14" s="74">
        <f t="shared" si="0"/>
        <v>0</v>
      </c>
    </row>
    <row r="15" spans="1:6" ht="35.1" customHeight="1" thickBot="1" x14ac:dyDescent="0.25">
      <c r="A15" s="213" t="s">
        <v>144</v>
      </c>
      <c r="B15" s="185" t="s">
        <v>106</v>
      </c>
      <c r="C15" s="367" t="b">
        <v>0</v>
      </c>
      <c r="D15" s="295">
        <v>2</v>
      </c>
      <c r="E15" s="74">
        <f t="shared" si="0"/>
        <v>0</v>
      </c>
      <c r="F15" s="237"/>
    </row>
    <row r="16" spans="1:6" ht="17.25" thickTop="1" thickBot="1" x14ac:dyDescent="0.3">
      <c r="A16" s="176"/>
      <c r="B16" s="177"/>
      <c r="C16" s="178"/>
      <c r="D16" s="295"/>
      <c r="E16" s="289"/>
      <c r="F16" s="23"/>
    </row>
    <row r="17" spans="1:6" ht="16.5" thickBot="1" x14ac:dyDescent="0.25">
      <c r="A17" s="179"/>
      <c r="B17" s="180" t="s">
        <v>47</v>
      </c>
      <c r="C17" s="181">
        <f>E17/D17</f>
        <v>0</v>
      </c>
      <c r="D17" s="295">
        <f>SUM(D8:D15)</f>
        <v>11</v>
      </c>
      <c r="E17" s="295">
        <f>SUM(E8:E15)</f>
        <v>0</v>
      </c>
      <c r="F17" s="23"/>
    </row>
    <row r="18" spans="1:6" ht="16.5" thickBot="1" x14ac:dyDescent="0.3">
      <c r="A18" s="67"/>
      <c r="B18" s="15"/>
      <c r="C18" s="15"/>
      <c r="D18" s="310"/>
      <c r="E18" s="289"/>
      <c r="F18" s="23"/>
    </row>
    <row r="19" spans="1:6" ht="99.6" customHeight="1" thickBot="1" x14ac:dyDescent="0.3">
      <c r="A19" s="278"/>
      <c r="B19" s="101" t="s">
        <v>93</v>
      </c>
      <c r="C19" s="278"/>
      <c r="D19" s="310"/>
      <c r="E19" s="289"/>
    </row>
  </sheetData>
  <mergeCells count="2">
    <mergeCell ref="A3:B3"/>
    <mergeCell ref="A5:C5"/>
  </mergeCells>
  <pageMargins left="0.7" right="0.7" top="0.75" bottom="0.75" header="0.3" footer="0.3"/>
  <pageSetup scale="85" orientation="portrait" r:id="rId1"/>
  <headerFooter>
    <oddHeader>&amp;LMetric 2.2
Facility Quality</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22" r:id="rId4" name="Check Box 10">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64523" r:id="rId5" name="Check Box 1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64524" r:id="rId6" name="Check Box 12">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mc:AlternateContent xmlns:mc="http://schemas.openxmlformats.org/markup-compatibility/2006">
          <mc:Choice Requires="x14">
            <control shapeId="64526" r:id="rId7" name="Check Box 14">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64527" r:id="rId8" name="Check Box 15">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64528" r:id="rId9" name="Check Box 16">
              <controlPr defaultSize="0" autoFill="0" autoLine="0" autoPict="0">
                <anchor moveWithCells="1">
                  <from>
                    <xdr:col>2</xdr:col>
                    <xdr:colOff>419100</xdr:colOff>
                    <xdr:row>12</xdr:row>
                    <xdr:rowOff>0</xdr:rowOff>
                  </from>
                  <to>
                    <xdr:col>2</xdr:col>
                    <xdr:colOff>609600</xdr:colOff>
                    <xdr:row>12</xdr:row>
                    <xdr:rowOff>209550</xdr:rowOff>
                  </to>
                </anchor>
              </controlPr>
            </control>
          </mc:Choice>
        </mc:AlternateContent>
        <mc:AlternateContent xmlns:mc="http://schemas.openxmlformats.org/markup-compatibility/2006">
          <mc:Choice Requires="x14">
            <control shapeId="64529" r:id="rId10" name="Check Box 17">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64530" r:id="rId11" name="Check Box 18">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topLeftCell="A25" zoomScale="90" zoomScaleNormal="90" zoomScaleSheetLayoutView="100" workbookViewId="0">
      <selection activeCell="G22" sqref="G22"/>
    </sheetView>
  </sheetViews>
  <sheetFormatPr defaultColWidth="9.140625" defaultRowHeight="15.75" x14ac:dyDescent="0.25"/>
  <cols>
    <col min="1" max="1" width="13.7109375" style="12" customWidth="1"/>
    <col min="2" max="2" width="62.7109375" style="78" customWidth="1"/>
    <col min="3" max="3" width="17.5703125" style="78" customWidth="1"/>
    <col min="4" max="4" width="8.85546875" style="300" customWidth="1"/>
    <col min="5" max="5" width="8.85546875" style="271" hidden="1" customWidth="1"/>
    <col min="6" max="6" width="14.42578125" style="78" customWidth="1"/>
    <col min="7" max="7" width="36.42578125" style="78" customWidth="1"/>
    <col min="8" max="9" width="9.140625" style="78" customWidth="1"/>
    <col min="10" max="16384" width="9.140625" style="78"/>
  </cols>
  <sheetData>
    <row r="1" spans="1:7" x14ac:dyDescent="0.25">
      <c r="A1" s="11" t="s">
        <v>107</v>
      </c>
    </row>
    <row r="3" spans="1:7" customFormat="1" ht="15.75" customHeight="1" x14ac:dyDescent="0.25">
      <c r="A3" s="415" t="s">
        <v>44</v>
      </c>
      <c r="B3" s="415"/>
      <c r="C3" s="172"/>
      <c r="D3" s="171"/>
      <c r="E3" s="173"/>
    </row>
    <row r="4" spans="1:7" s="1" customFormat="1" x14ac:dyDescent="0.25">
      <c r="A4" s="281" t="s">
        <v>372</v>
      </c>
      <c r="B4" s="252"/>
      <c r="C4" s="253"/>
      <c r="D4" s="171"/>
      <c r="E4" s="173"/>
    </row>
    <row r="5" spans="1:7" s="1" customFormat="1" x14ac:dyDescent="0.25">
      <c r="A5" s="390" t="s">
        <v>396</v>
      </c>
      <c r="B5" s="390"/>
      <c r="C5" s="390"/>
      <c r="D5" s="171"/>
      <c r="E5" s="173"/>
    </row>
    <row r="6" spans="1:7" ht="16.5" thickBot="1" x14ac:dyDescent="0.3">
      <c r="A6" s="328"/>
      <c r="B6" s="111"/>
      <c r="G6" s="12"/>
    </row>
    <row r="7" spans="1:7" ht="33" thickTop="1" thickBot="1" x14ac:dyDescent="0.3">
      <c r="A7" s="28"/>
      <c r="B7" s="111"/>
      <c r="C7" s="373" t="s">
        <v>13</v>
      </c>
      <c r="D7" s="300" t="s">
        <v>16</v>
      </c>
      <c r="E7" s="309" t="s">
        <v>17</v>
      </c>
      <c r="F7" s="175"/>
    </row>
    <row r="8" spans="1:7" ht="26.25" customHeight="1" thickTop="1" thickBot="1" x14ac:dyDescent="0.3">
      <c r="A8" s="420" t="s">
        <v>127</v>
      </c>
      <c r="B8" s="418"/>
      <c r="C8" s="419"/>
      <c r="E8" s="311"/>
      <c r="F8" s="108"/>
    </row>
    <row r="9" spans="1:7" ht="54.95" customHeight="1" thickTop="1" x14ac:dyDescent="0.25">
      <c r="A9" s="9" t="s">
        <v>12</v>
      </c>
      <c r="B9" s="218" t="s">
        <v>319</v>
      </c>
      <c r="C9" s="367" t="b">
        <v>0</v>
      </c>
      <c r="D9" s="123">
        <v>3</v>
      </c>
      <c r="E9" s="123">
        <f>IF(C9,D9,0)</f>
        <v>0</v>
      </c>
      <c r="F9" s="54"/>
      <c r="G9" s="23"/>
    </row>
    <row r="10" spans="1:7" ht="33.75" customHeight="1" x14ac:dyDescent="0.25">
      <c r="A10" s="9" t="s">
        <v>14</v>
      </c>
      <c r="B10" s="158" t="s">
        <v>320</v>
      </c>
      <c r="C10" s="367" t="b">
        <v>0</v>
      </c>
      <c r="D10" s="300">
        <v>3</v>
      </c>
      <c r="E10" s="123">
        <f>IF(C10,D10,0)</f>
        <v>0</v>
      </c>
      <c r="F10" s="54"/>
    </row>
    <row r="11" spans="1:7" ht="40.5" customHeight="1" x14ac:dyDescent="0.25">
      <c r="A11" s="9" t="s">
        <v>90</v>
      </c>
      <c r="B11" s="158" t="s">
        <v>413</v>
      </c>
      <c r="C11" s="367" t="b">
        <v>0</v>
      </c>
      <c r="D11" s="300">
        <v>1</v>
      </c>
      <c r="E11" s="123">
        <f t="shared" ref="E11:E33" si="0">IF(C11,D11,0)</f>
        <v>0</v>
      </c>
      <c r="F11" s="54"/>
    </row>
    <row r="12" spans="1:7" ht="39" customHeight="1" x14ac:dyDescent="0.25">
      <c r="A12" s="9" t="s">
        <v>62</v>
      </c>
      <c r="B12" s="95" t="s">
        <v>321</v>
      </c>
      <c r="C12" s="367" t="b">
        <v>0</v>
      </c>
      <c r="D12" s="113">
        <v>2</v>
      </c>
      <c r="E12" s="123">
        <f t="shared" si="0"/>
        <v>0</v>
      </c>
      <c r="F12" s="54"/>
    </row>
    <row r="13" spans="1:7" ht="39" customHeight="1" x14ac:dyDescent="0.25">
      <c r="A13" s="9" t="s">
        <v>78</v>
      </c>
      <c r="B13" s="10" t="s">
        <v>322</v>
      </c>
      <c r="C13" s="367" t="b">
        <v>0</v>
      </c>
      <c r="D13" s="113">
        <v>1</v>
      </c>
      <c r="E13" s="123">
        <f t="shared" si="0"/>
        <v>0</v>
      </c>
      <c r="F13" s="54"/>
    </row>
    <row r="14" spans="1:7" ht="40.5" customHeight="1" x14ac:dyDescent="0.25">
      <c r="A14" s="9" t="s">
        <v>79</v>
      </c>
      <c r="B14" s="158" t="s">
        <v>323</v>
      </c>
      <c r="C14" s="367" t="b">
        <v>0</v>
      </c>
      <c r="D14" s="113">
        <v>1</v>
      </c>
      <c r="E14" s="123">
        <f t="shared" si="0"/>
        <v>0</v>
      </c>
      <c r="F14" s="54"/>
    </row>
    <row r="15" spans="1:7" ht="51.75" customHeight="1" x14ac:dyDescent="0.25">
      <c r="A15" s="9" t="s">
        <v>80</v>
      </c>
      <c r="B15" s="158" t="s">
        <v>324</v>
      </c>
      <c r="C15" s="367" t="b">
        <v>0</v>
      </c>
      <c r="D15" s="113">
        <v>1</v>
      </c>
      <c r="E15" s="123">
        <f t="shared" si="0"/>
        <v>0</v>
      </c>
      <c r="F15" s="54"/>
    </row>
    <row r="16" spans="1:7" ht="37.5" customHeight="1" thickBot="1" x14ac:dyDescent="0.3">
      <c r="A16" s="29" t="s">
        <v>151</v>
      </c>
      <c r="B16" s="335" t="s">
        <v>325</v>
      </c>
      <c r="C16" s="368" t="b">
        <v>0</v>
      </c>
      <c r="D16" s="113">
        <v>1</v>
      </c>
      <c r="E16" s="123">
        <f t="shared" si="0"/>
        <v>0</v>
      </c>
      <c r="F16" s="54"/>
    </row>
    <row r="17" spans="1:6" ht="26.45" customHeight="1" thickTop="1" thickBot="1" x14ac:dyDescent="0.3">
      <c r="A17" s="374" t="s">
        <v>54</v>
      </c>
      <c r="B17" s="342"/>
      <c r="C17" s="369"/>
      <c r="D17" s="113"/>
      <c r="E17" s="123"/>
      <c r="F17" s="54"/>
    </row>
    <row r="18" spans="1:6" ht="42" customHeight="1" thickTop="1" x14ac:dyDescent="0.25">
      <c r="A18" s="9" t="s">
        <v>152</v>
      </c>
      <c r="B18" s="182" t="s">
        <v>326</v>
      </c>
      <c r="C18" s="367" t="b">
        <v>0</v>
      </c>
      <c r="D18" s="123">
        <v>2</v>
      </c>
      <c r="E18" s="123">
        <f>IF(C18,D18,0)</f>
        <v>0</v>
      </c>
      <c r="F18" s="54"/>
    </row>
    <row r="19" spans="1:6" ht="66.75" customHeight="1" x14ac:dyDescent="0.25">
      <c r="A19" s="9" t="s">
        <v>15</v>
      </c>
      <c r="B19" s="182" t="s">
        <v>327</v>
      </c>
      <c r="C19" s="367" t="b">
        <v>0</v>
      </c>
      <c r="D19" s="123">
        <v>3</v>
      </c>
      <c r="E19" s="123">
        <f>IF(C19,D19,0)</f>
        <v>0</v>
      </c>
      <c r="F19" s="54"/>
    </row>
    <row r="20" spans="1:6" ht="63" customHeight="1" x14ac:dyDescent="0.25">
      <c r="A20" s="9" t="s">
        <v>108</v>
      </c>
      <c r="B20" s="158" t="s">
        <v>414</v>
      </c>
      <c r="C20" s="367" t="b">
        <v>0</v>
      </c>
      <c r="D20" s="113">
        <v>3</v>
      </c>
      <c r="E20" s="123">
        <f t="shared" si="0"/>
        <v>0</v>
      </c>
      <c r="F20" s="54"/>
    </row>
    <row r="21" spans="1:6" ht="28.5" customHeight="1" x14ac:dyDescent="0.25">
      <c r="A21" s="9" t="s">
        <v>109</v>
      </c>
      <c r="B21" s="158" t="s">
        <v>328</v>
      </c>
      <c r="C21" s="367" t="b">
        <v>0</v>
      </c>
      <c r="D21" s="113">
        <v>1</v>
      </c>
      <c r="E21" s="123">
        <f t="shared" si="0"/>
        <v>0</v>
      </c>
      <c r="F21" s="54"/>
    </row>
    <row r="22" spans="1:6" ht="37.5" customHeight="1" x14ac:dyDescent="0.25">
      <c r="A22" s="9" t="s">
        <v>110</v>
      </c>
      <c r="B22" s="158" t="s">
        <v>329</v>
      </c>
      <c r="C22" s="367" t="b">
        <v>0</v>
      </c>
      <c r="D22" s="113">
        <v>1</v>
      </c>
      <c r="E22" s="123">
        <f t="shared" si="0"/>
        <v>0</v>
      </c>
      <c r="F22" s="54"/>
    </row>
    <row r="23" spans="1:6" ht="49.5" customHeight="1" thickBot="1" x14ac:dyDescent="0.3">
      <c r="A23" s="29" t="s">
        <v>153</v>
      </c>
      <c r="B23" s="92" t="s">
        <v>338</v>
      </c>
      <c r="C23" s="368" t="b">
        <v>0</v>
      </c>
      <c r="D23" s="113">
        <v>2</v>
      </c>
      <c r="E23" s="123">
        <f t="shared" si="0"/>
        <v>0</v>
      </c>
      <c r="F23" s="54"/>
    </row>
    <row r="24" spans="1:6" ht="21.75" customHeight="1" thickTop="1" thickBot="1" x14ac:dyDescent="0.3">
      <c r="A24" s="420" t="s">
        <v>111</v>
      </c>
      <c r="B24" s="418"/>
      <c r="C24" s="419"/>
      <c r="D24" s="113"/>
      <c r="E24" s="123"/>
      <c r="F24" s="54"/>
    </row>
    <row r="25" spans="1:6" ht="49.5" customHeight="1" thickTop="1" x14ac:dyDescent="0.25">
      <c r="A25" s="9" t="s">
        <v>113</v>
      </c>
      <c r="B25" s="158" t="s">
        <v>330</v>
      </c>
      <c r="C25" s="367" t="b">
        <v>0</v>
      </c>
      <c r="D25" s="113">
        <v>1</v>
      </c>
      <c r="E25" s="123">
        <f t="shared" si="0"/>
        <v>0</v>
      </c>
      <c r="F25" s="54"/>
    </row>
    <row r="26" spans="1:6" ht="54" customHeight="1" x14ac:dyDescent="0.25">
      <c r="A26" s="9" t="s">
        <v>114</v>
      </c>
      <c r="B26" s="191" t="s">
        <v>331</v>
      </c>
      <c r="C26" s="367" t="b">
        <v>0</v>
      </c>
      <c r="D26" s="113">
        <v>3</v>
      </c>
      <c r="E26" s="123">
        <f t="shared" si="0"/>
        <v>0</v>
      </c>
      <c r="F26" s="54"/>
    </row>
    <row r="27" spans="1:6" ht="38.25" customHeight="1" x14ac:dyDescent="0.25">
      <c r="A27" s="9" t="s">
        <v>115</v>
      </c>
      <c r="B27" s="192" t="s">
        <v>332</v>
      </c>
      <c r="C27" s="367" t="b">
        <v>0</v>
      </c>
      <c r="D27" s="113">
        <v>1</v>
      </c>
      <c r="E27" s="123">
        <f t="shared" si="0"/>
        <v>0</v>
      </c>
      <c r="F27" s="54"/>
    </row>
    <row r="28" spans="1:6" ht="36" customHeight="1" thickBot="1" x14ac:dyDescent="0.3">
      <c r="A28" s="29" t="s">
        <v>125</v>
      </c>
      <c r="B28" s="92" t="s">
        <v>333</v>
      </c>
      <c r="C28" s="368" t="b">
        <v>0</v>
      </c>
      <c r="D28" s="113">
        <v>2</v>
      </c>
      <c r="E28" s="123">
        <f t="shared" si="0"/>
        <v>0</v>
      </c>
      <c r="F28" s="54"/>
    </row>
    <row r="29" spans="1:6" ht="25.9" customHeight="1" thickTop="1" thickBot="1" x14ac:dyDescent="0.3">
      <c r="A29" s="417" t="s">
        <v>112</v>
      </c>
      <c r="B29" s="418"/>
      <c r="C29" s="419"/>
      <c r="D29" s="113"/>
      <c r="E29" s="123"/>
      <c r="F29" s="54"/>
    </row>
    <row r="30" spans="1:6" ht="51.75" customHeight="1" thickTop="1" x14ac:dyDescent="0.25">
      <c r="A30" s="9" t="s">
        <v>126</v>
      </c>
      <c r="B30" s="158" t="s">
        <v>334</v>
      </c>
      <c r="C30" s="367" t="b">
        <v>0</v>
      </c>
      <c r="D30" s="113">
        <v>3</v>
      </c>
      <c r="E30" s="123">
        <f t="shared" si="0"/>
        <v>0</v>
      </c>
      <c r="F30" s="54"/>
    </row>
    <row r="31" spans="1:6" ht="39" customHeight="1" x14ac:dyDescent="0.25">
      <c r="A31" s="9" t="s">
        <v>203</v>
      </c>
      <c r="B31" s="158" t="s">
        <v>335</v>
      </c>
      <c r="C31" s="367" t="b">
        <v>0</v>
      </c>
      <c r="D31" s="113">
        <v>1</v>
      </c>
      <c r="E31" s="123">
        <f t="shared" si="0"/>
        <v>0</v>
      </c>
      <c r="F31" s="54"/>
    </row>
    <row r="32" spans="1:6" ht="42" customHeight="1" x14ac:dyDescent="0.25">
      <c r="A32" s="9" t="s">
        <v>204</v>
      </c>
      <c r="B32" s="158" t="s">
        <v>336</v>
      </c>
      <c r="C32" s="367" t="b">
        <v>0</v>
      </c>
      <c r="D32" s="113">
        <v>1</v>
      </c>
      <c r="E32" s="123">
        <f t="shared" si="0"/>
        <v>0</v>
      </c>
      <c r="F32" s="54"/>
    </row>
    <row r="33" spans="1:7" ht="42" customHeight="1" thickBot="1" x14ac:dyDescent="0.3">
      <c r="A33" s="29" t="s">
        <v>228</v>
      </c>
      <c r="B33" s="92" t="s">
        <v>337</v>
      </c>
      <c r="C33" s="367" t="b">
        <v>0</v>
      </c>
      <c r="D33" s="113">
        <v>1</v>
      </c>
      <c r="E33" s="123">
        <f t="shared" si="0"/>
        <v>0</v>
      </c>
      <c r="F33" s="108"/>
    </row>
    <row r="34" spans="1:7" ht="31.5" customHeight="1" thickTop="1" thickBot="1" x14ac:dyDescent="0.3">
      <c r="A34" s="13"/>
      <c r="B34" s="54"/>
      <c r="C34" s="114"/>
      <c r="D34" s="123"/>
      <c r="F34" s="23"/>
      <c r="G34" s="23"/>
    </row>
    <row r="35" spans="1:7" s="15" customFormat="1" ht="31.5" customHeight="1" thickBot="1" x14ac:dyDescent="0.3">
      <c r="A35" s="14"/>
      <c r="B35" s="93" t="s">
        <v>47</v>
      </c>
      <c r="C35" s="109">
        <f>E35/D35</f>
        <v>0</v>
      </c>
      <c r="D35" s="295">
        <f>SUM(D9:D33)</f>
        <v>38</v>
      </c>
      <c r="E35" s="295">
        <f>SUM(E9:E33)</f>
        <v>0</v>
      </c>
      <c r="F35" s="23"/>
      <c r="G35" s="23"/>
    </row>
    <row r="36" spans="1:7" s="15" customFormat="1" ht="31.5" customHeight="1" thickBot="1" x14ac:dyDescent="0.3">
      <c r="A36" s="14"/>
      <c r="D36" s="295"/>
      <c r="E36" s="289"/>
      <c r="F36" s="23"/>
      <c r="G36" s="23"/>
    </row>
    <row r="37" spans="1:7" s="15" customFormat="1" ht="100.15" customHeight="1" thickBot="1" x14ac:dyDescent="0.3">
      <c r="A37" s="14"/>
      <c r="B37" s="101" t="s">
        <v>48</v>
      </c>
      <c r="C37" s="278"/>
      <c r="D37" s="295"/>
      <c r="E37" s="289"/>
      <c r="F37" s="268"/>
    </row>
  </sheetData>
  <mergeCells count="5">
    <mergeCell ref="A5:C5"/>
    <mergeCell ref="A3:B3"/>
    <mergeCell ref="A29:C29"/>
    <mergeCell ref="A24:C24"/>
    <mergeCell ref="A8:C8"/>
  </mergeCells>
  <pageMargins left="0.7" right="0.7" top="0.75" bottom="0.75" header="0.3" footer="0.3"/>
  <pageSetup scale="62" fitToHeight="3" orientation="portrait" r:id="rId1"/>
  <headerFooter>
    <oddHeader>&amp;LMetric 3.1 
Programming</oddHeader>
    <oddFooter>&amp;C&amp;A&amp;RPage &amp;P</oddFooter>
  </headerFooter>
  <rowBreaks count="1" manualBreakCount="1">
    <brk id="28"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2</xdr:col>
                    <xdr:colOff>419100</xdr:colOff>
                    <xdr:row>12</xdr:row>
                    <xdr:rowOff>0</xdr:rowOff>
                  </from>
                  <to>
                    <xdr:col>2</xdr:col>
                    <xdr:colOff>609600</xdr:colOff>
                    <xdr:row>12</xdr:row>
                    <xdr:rowOff>209550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7353" r:id="rId11" name="Check Box 9">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7354" r:id="rId12" name="Check Box 10">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7355" r:id="rId13" name="Check Box 11">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7357" r:id="rId14" name="Check Box 13">
              <controlPr defaultSize="0" autoFill="0" autoLine="0" autoPict="0">
                <anchor moveWithCells="1">
                  <from>
                    <xdr:col>2</xdr:col>
                    <xdr:colOff>419100</xdr:colOff>
                    <xdr:row>24</xdr:row>
                    <xdr:rowOff>0</xdr:rowOff>
                  </from>
                  <to>
                    <xdr:col>2</xdr:col>
                    <xdr:colOff>609600</xdr:colOff>
                    <xdr:row>24</xdr:row>
                    <xdr:rowOff>209550</xdr:rowOff>
                  </to>
                </anchor>
              </controlPr>
            </control>
          </mc:Choice>
        </mc:AlternateContent>
        <mc:AlternateContent xmlns:mc="http://schemas.openxmlformats.org/markup-compatibility/2006">
          <mc:Choice Requires="x14">
            <control shapeId="57358" r:id="rId15" name="Check Box 14">
              <controlPr defaultSize="0" autoFill="0" autoLine="0" autoPict="0">
                <anchor moveWithCells="1">
                  <from>
                    <xdr:col>2</xdr:col>
                    <xdr:colOff>419100</xdr:colOff>
                    <xdr:row>25</xdr:row>
                    <xdr:rowOff>0</xdr:rowOff>
                  </from>
                  <to>
                    <xdr:col>2</xdr:col>
                    <xdr:colOff>609600</xdr:colOff>
                    <xdr:row>25</xdr:row>
                    <xdr:rowOff>209550</xdr:rowOff>
                  </to>
                </anchor>
              </controlPr>
            </control>
          </mc:Choice>
        </mc:AlternateContent>
        <mc:AlternateContent xmlns:mc="http://schemas.openxmlformats.org/markup-compatibility/2006">
          <mc:Choice Requires="x14">
            <control shapeId="57359" r:id="rId16" name="Check Box 15">
              <controlPr defaultSize="0" autoFill="0" autoLine="0" autoPict="0">
                <anchor moveWithCells="1">
                  <from>
                    <xdr:col>2</xdr:col>
                    <xdr:colOff>419100</xdr:colOff>
                    <xdr:row>26</xdr:row>
                    <xdr:rowOff>0</xdr:rowOff>
                  </from>
                  <to>
                    <xdr:col>2</xdr:col>
                    <xdr:colOff>609600</xdr:colOff>
                    <xdr:row>26</xdr:row>
                    <xdr:rowOff>209550</xdr:rowOff>
                  </to>
                </anchor>
              </controlPr>
            </control>
          </mc:Choice>
        </mc:AlternateContent>
        <mc:AlternateContent xmlns:mc="http://schemas.openxmlformats.org/markup-compatibility/2006">
          <mc:Choice Requires="x14">
            <control shapeId="57360" r:id="rId17" name="Check Box 16">
              <controlPr defaultSize="0" autoFill="0" autoLine="0" autoPict="0">
                <anchor moveWithCells="1">
                  <from>
                    <xdr:col>2</xdr:col>
                    <xdr:colOff>419100</xdr:colOff>
                    <xdr:row>27</xdr:row>
                    <xdr:rowOff>0</xdr:rowOff>
                  </from>
                  <to>
                    <xdr:col>2</xdr:col>
                    <xdr:colOff>609600</xdr:colOff>
                    <xdr:row>27</xdr:row>
                    <xdr:rowOff>209550</xdr:rowOff>
                  </to>
                </anchor>
              </controlPr>
            </control>
          </mc:Choice>
        </mc:AlternateContent>
        <mc:AlternateContent xmlns:mc="http://schemas.openxmlformats.org/markup-compatibility/2006">
          <mc:Choice Requires="x14">
            <control shapeId="57362" r:id="rId18" name="Check Box 18">
              <controlPr defaultSize="0" autoFill="0" autoLine="0" autoPict="0">
                <anchor moveWithCells="1">
                  <from>
                    <xdr:col>2</xdr:col>
                    <xdr:colOff>419100</xdr:colOff>
                    <xdr:row>29</xdr:row>
                    <xdr:rowOff>0</xdr:rowOff>
                  </from>
                  <to>
                    <xdr:col>2</xdr:col>
                    <xdr:colOff>609600</xdr:colOff>
                    <xdr:row>29</xdr:row>
                    <xdr:rowOff>209550</xdr:rowOff>
                  </to>
                </anchor>
              </controlPr>
            </control>
          </mc:Choice>
        </mc:AlternateContent>
        <mc:AlternateContent xmlns:mc="http://schemas.openxmlformats.org/markup-compatibility/2006">
          <mc:Choice Requires="x14">
            <control shapeId="57363" r:id="rId19" name="Check Box 19">
              <controlPr defaultSize="0" autoFill="0" autoLine="0" autoPict="0">
                <anchor moveWithCells="1">
                  <from>
                    <xdr:col>2</xdr:col>
                    <xdr:colOff>419100</xdr:colOff>
                    <xdr:row>30</xdr:row>
                    <xdr:rowOff>0</xdr:rowOff>
                  </from>
                  <to>
                    <xdr:col>2</xdr:col>
                    <xdr:colOff>609600</xdr:colOff>
                    <xdr:row>30</xdr:row>
                    <xdr:rowOff>209550</xdr:rowOff>
                  </to>
                </anchor>
              </controlPr>
            </control>
          </mc:Choice>
        </mc:AlternateContent>
        <mc:AlternateContent xmlns:mc="http://schemas.openxmlformats.org/markup-compatibility/2006">
          <mc:Choice Requires="x14">
            <control shapeId="57364" r:id="rId20" name="Check Box 20">
              <controlPr defaultSize="0" autoFill="0" autoLine="0" autoPict="0">
                <anchor moveWithCells="1">
                  <from>
                    <xdr:col>2</xdr:col>
                    <xdr:colOff>419100</xdr:colOff>
                    <xdr:row>31</xdr:row>
                    <xdr:rowOff>0</xdr:rowOff>
                  </from>
                  <to>
                    <xdr:col>2</xdr:col>
                    <xdr:colOff>609600</xdr:colOff>
                    <xdr:row>31</xdr:row>
                    <xdr:rowOff>209550</xdr:rowOff>
                  </to>
                </anchor>
              </controlPr>
            </control>
          </mc:Choice>
        </mc:AlternateContent>
        <mc:AlternateContent xmlns:mc="http://schemas.openxmlformats.org/markup-compatibility/2006">
          <mc:Choice Requires="x14">
            <control shapeId="57365" r:id="rId21" name="Check Box 21">
              <controlPr defaultSize="0" autoFill="0" autoLine="0" autoPict="0">
                <anchor moveWithCells="1">
                  <from>
                    <xdr:col>2</xdr:col>
                    <xdr:colOff>419100</xdr:colOff>
                    <xdr:row>32</xdr:row>
                    <xdr:rowOff>0</xdr:rowOff>
                  </from>
                  <to>
                    <xdr:col>2</xdr:col>
                    <xdr:colOff>609600</xdr:colOff>
                    <xdr:row>32</xdr:row>
                    <xdr:rowOff>209550</xdr:rowOff>
                  </to>
                </anchor>
              </controlPr>
            </control>
          </mc:Choice>
        </mc:AlternateContent>
        <mc:AlternateContent xmlns:mc="http://schemas.openxmlformats.org/markup-compatibility/2006">
          <mc:Choice Requires="x14">
            <control shapeId="57366" r:id="rId22" name="Check Box 22">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57367" r:id="rId23" name="Check Box 23">
              <controlPr defaultSize="0" autoFill="0" autoLine="0" autoPict="0">
                <anchor moveWithCells="1">
                  <from>
                    <xdr:col>2</xdr:col>
                    <xdr:colOff>419100</xdr:colOff>
                    <xdr:row>18</xdr:row>
                    <xdr:rowOff>0</xdr:rowOff>
                  </from>
                  <to>
                    <xdr:col>2</xdr:col>
                    <xdr:colOff>609600</xdr:colOff>
                    <xdr:row>18</xdr:row>
                    <xdr:rowOff>209550</xdr:rowOff>
                  </to>
                </anchor>
              </controlPr>
            </control>
          </mc:Choice>
        </mc:AlternateContent>
        <mc:AlternateContent xmlns:mc="http://schemas.openxmlformats.org/markup-compatibility/2006">
          <mc:Choice Requires="x14">
            <control shapeId="57369" r:id="rId24" name="Check Box 25">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7370" r:id="rId25" name="Check Box 26">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Introduction</vt:lpstr>
      <vt:lpstr>Position Descriptions</vt:lpstr>
      <vt:lpstr>Definitions</vt:lpstr>
      <vt:lpstr>1.1 Staffing</vt:lpstr>
      <vt:lpstr>1.2 Staff Qualifications</vt:lpstr>
      <vt:lpstr>1.3 Staff Training</vt:lpstr>
      <vt:lpstr>2.1 Square Footage</vt:lpstr>
      <vt:lpstr>2.2 Facility Quality</vt:lpstr>
      <vt:lpstr>3.1 Programming</vt:lpstr>
      <vt:lpstr>3.2 Outreach Requirements</vt:lpstr>
      <vt:lpstr>4.1 Equipment</vt:lpstr>
      <vt:lpstr>5.1 Administration</vt:lpstr>
      <vt:lpstr>Customer Satisfaction</vt:lpstr>
      <vt:lpstr>Survey Questions</vt:lpstr>
      <vt:lpstr>Scoring Matrix</vt:lpstr>
      <vt:lpstr>'1.2 Staff Qualifications'!Print_Area</vt:lpstr>
      <vt:lpstr>'1.3 Staff Training'!Print_Area</vt:lpstr>
      <vt:lpstr>'2.1 Square Footage'!Print_Area</vt:lpstr>
      <vt:lpstr>'3.1 Programming'!Print_Area</vt:lpstr>
      <vt:lpstr>'3.2 Outreach Requirements'!Print_Area</vt:lpstr>
      <vt:lpstr>'4.1 Equipment'!Print_Area</vt:lpstr>
      <vt:lpstr>'Customer Satisfaction'!Print_Area</vt:lpstr>
      <vt:lpstr>'Scoring Matrix'!Print_Area</vt:lpstr>
      <vt:lpstr>'Survey Questions'!Print_Area</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Judd</dc:creator>
  <cp:lastModifiedBy>Shipp, James A CIV CNIC  HQ, N921</cp:lastModifiedBy>
  <cp:lastPrinted>2018-03-12T17:10:46Z</cp:lastPrinted>
  <dcterms:created xsi:type="dcterms:W3CDTF">2009-03-25T16:14:47Z</dcterms:created>
  <dcterms:modified xsi:type="dcterms:W3CDTF">2018-06-04T13:19:10Z</dcterms:modified>
</cp:coreProperties>
</file>